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NEXPILOTFINANCE\"/>
    </mc:Choice>
  </mc:AlternateContent>
  <xr:revisionPtr revIDLastSave="0" documentId="13_ncr:1_{F1887655-4DC9-4827-ADEC-F3F5BFAFC3B3}" xr6:coauthVersionLast="47" xr6:coauthVersionMax="47" xr10:uidLastSave="{00000000-0000-0000-0000-000000000000}"/>
  <bookViews>
    <workbookView xWindow="-108" yWindow="-108" windowWidth="23256" windowHeight="13176" firstSheet="3" activeTab="4" xr2:uid="{00000000-000D-0000-FFFF-FFFF00000000}"/>
  </bookViews>
  <sheets>
    <sheet name="PARAMETRES_NP" sheetId="1" r:id="rId1"/>
    <sheet name="Base_14W" sheetId="2" r:id="rId2"/>
    <sheet name="Pessimiste_14W" sheetId="3" r:id="rId3"/>
    <sheet name="Optimiste_14W" sheetId="4" r:id="rId4"/>
    <sheet name="Dashboard_NP" sheetId="5" r:id="rId5"/>
    <sheet name="Dashboard 14W" sheetId="8" r:id="rId6"/>
    <sheet name="Comparatif_14W" sheetId="6" r:id="rId7"/>
    <sheet name="PDF_READY_NP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3" l="1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M27" i="4"/>
  <c r="L27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P27" i="4" s="1"/>
  <c r="O19" i="4"/>
  <c r="N19" i="4"/>
  <c r="M19" i="4"/>
  <c r="L19" i="4"/>
  <c r="K19" i="4"/>
  <c r="K27" i="4" s="1"/>
  <c r="J19" i="4"/>
  <c r="I19" i="4"/>
  <c r="H19" i="4"/>
  <c r="H27" i="4" s="1"/>
  <c r="G19" i="4"/>
  <c r="F19" i="4"/>
  <c r="E19" i="4"/>
  <c r="E27" i="4" s="1"/>
  <c r="D19" i="4"/>
  <c r="D27" i="4" s="1"/>
  <c r="C19" i="4"/>
  <c r="K16" i="4"/>
  <c r="J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P16" i="4" s="1"/>
  <c r="P29" i="4" s="1"/>
  <c r="O12" i="4"/>
  <c r="O16" i="4" s="1"/>
  <c r="N12" i="4"/>
  <c r="N16" i="4" s="1"/>
  <c r="M12" i="4"/>
  <c r="L12" i="4"/>
  <c r="K12" i="4"/>
  <c r="J12" i="4"/>
  <c r="I12" i="4"/>
  <c r="I16" i="4" s="1"/>
  <c r="H12" i="4"/>
  <c r="H16" i="4" s="1"/>
  <c r="H29" i="4" s="1"/>
  <c r="G12" i="4"/>
  <c r="G16" i="4" s="1"/>
  <c r="F12" i="4"/>
  <c r="F16" i="4" s="1"/>
  <c r="E12" i="4"/>
  <c r="D12" i="4"/>
  <c r="C12" i="4"/>
  <c r="C16" i="4" s="1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P22" i="3"/>
  <c r="O22" i="3"/>
  <c r="N22" i="3"/>
  <c r="M22" i="3"/>
  <c r="L22" i="3"/>
  <c r="K22" i="3"/>
  <c r="J22" i="3"/>
  <c r="I22" i="3"/>
  <c r="I27" i="3" s="1"/>
  <c r="H22" i="3"/>
  <c r="H27" i="3" s="1"/>
  <c r="G22" i="3"/>
  <c r="F22" i="3"/>
  <c r="E22" i="3"/>
  <c r="D22" i="3"/>
  <c r="C22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P19" i="3"/>
  <c r="P27" i="3" s="1"/>
  <c r="O19" i="3"/>
  <c r="N19" i="3"/>
  <c r="M19" i="3"/>
  <c r="L19" i="3"/>
  <c r="K19" i="3"/>
  <c r="K27" i="3" s="1"/>
  <c r="J19" i="3"/>
  <c r="J27" i="3" s="1"/>
  <c r="I19" i="3"/>
  <c r="H19" i="3"/>
  <c r="G19" i="3"/>
  <c r="F19" i="3"/>
  <c r="E19" i="3"/>
  <c r="D19" i="3"/>
  <c r="C19" i="3"/>
  <c r="C27" i="3" s="1"/>
  <c r="P16" i="3"/>
  <c r="P15" i="3"/>
  <c r="O15" i="3"/>
  <c r="N15" i="3"/>
  <c r="M15" i="3"/>
  <c r="L15" i="3"/>
  <c r="K15" i="3"/>
  <c r="J15" i="3"/>
  <c r="I15" i="3"/>
  <c r="H15" i="3"/>
  <c r="G15" i="3"/>
  <c r="G16" i="3" s="1"/>
  <c r="F15" i="3"/>
  <c r="E15" i="3"/>
  <c r="D15" i="3"/>
  <c r="C15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P13" i="3"/>
  <c r="O13" i="3"/>
  <c r="N13" i="3"/>
  <c r="M13" i="3"/>
  <c r="L13" i="3"/>
  <c r="K13" i="3"/>
  <c r="J13" i="3"/>
  <c r="I13" i="3"/>
  <c r="H13" i="3"/>
  <c r="H16" i="3" s="1"/>
  <c r="G13" i="3"/>
  <c r="F13" i="3"/>
  <c r="E13" i="3"/>
  <c r="D13" i="3"/>
  <c r="C13" i="3"/>
  <c r="P12" i="3"/>
  <c r="O12" i="3"/>
  <c r="O16" i="3" s="1"/>
  <c r="N12" i="3"/>
  <c r="N16" i="3" s="1"/>
  <c r="M12" i="3"/>
  <c r="L12" i="3"/>
  <c r="K12" i="3"/>
  <c r="J12" i="3"/>
  <c r="J16" i="3" s="1"/>
  <c r="I12" i="3"/>
  <c r="I16" i="3" s="1"/>
  <c r="H12" i="3"/>
  <c r="G12" i="3"/>
  <c r="F12" i="3"/>
  <c r="F16" i="3" s="1"/>
  <c r="E12" i="3"/>
  <c r="D12" i="3"/>
  <c r="C12" i="3"/>
  <c r="K29" i="2"/>
  <c r="J29" i="2"/>
  <c r="C29" i="2"/>
  <c r="P27" i="2"/>
  <c r="P29" i="2" s="1"/>
  <c r="O27" i="2"/>
  <c r="N27" i="2"/>
  <c r="M27" i="2"/>
  <c r="L27" i="2"/>
  <c r="K27" i="2"/>
  <c r="J27" i="2"/>
  <c r="I27" i="2"/>
  <c r="I29" i="2" s="1"/>
  <c r="H27" i="2"/>
  <c r="H29" i="2" s="1"/>
  <c r="G27" i="2"/>
  <c r="F27" i="2"/>
  <c r="E27" i="2"/>
  <c r="D27" i="2"/>
  <c r="C27" i="2"/>
  <c r="P16" i="2"/>
  <c r="O16" i="2"/>
  <c r="O29" i="2" s="1"/>
  <c r="N16" i="2"/>
  <c r="N29" i="2" s="1"/>
  <c r="M16" i="2"/>
  <c r="M29" i="2" s="1"/>
  <c r="L16" i="2"/>
  <c r="L29" i="2" s="1"/>
  <c r="K16" i="2"/>
  <c r="J16" i="2"/>
  <c r="I16" i="2"/>
  <c r="H16" i="2"/>
  <c r="G16" i="2"/>
  <c r="G29" i="2" s="1"/>
  <c r="F16" i="2"/>
  <c r="F29" i="2" s="1"/>
  <c r="E16" i="2"/>
  <c r="E29" i="2" s="1"/>
  <c r="D16" i="2"/>
  <c r="D29" i="2" s="1"/>
  <c r="C16" i="2"/>
  <c r="D10" i="5" s="1"/>
  <c r="B8" i="1"/>
  <c r="C9" i="2" s="1"/>
  <c r="J29" i="3" l="1"/>
  <c r="I29" i="3"/>
  <c r="I27" i="4"/>
  <c r="I29" i="4" s="1"/>
  <c r="J27" i="4"/>
  <c r="C27" i="4"/>
  <c r="C29" i="4" s="1"/>
  <c r="E10" i="5"/>
  <c r="F10" i="5" s="1"/>
  <c r="D10" i="7" s="1"/>
  <c r="B11" i="8"/>
  <c r="C30" i="2"/>
  <c r="G29" i="4"/>
  <c r="H29" i="3"/>
  <c r="N29" i="4"/>
  <c r="C16" i="3"/>
  <c r="K16" i="3"/>
  <c r="K29" i="3" s="1"/>
  <c r="D27" i="3"/>
  <c r="L27" i="3"/>
  <c r="C9" i="3"/>
  <c r="C9" i="4"/>
  <c r="D16" i="3"/>
  <c r="L16" i="3"/>
  <c r="L29" i="3" s="1"/>
  <c r="E27" i="3"/>
  <c r="M27" i="3"/>
  <c r="P29" i="3"/>
  <c r="E16" i="3"/>
  <c r="M16" i="3"/>
  <c r="F27" i="3"/>
  <c r="F29" i="3" s="1"/>
  <c r="N27" i="3"/>
  <c r="N29" i="3" s="1"/>
  <c r="G27" i="3"/>
  <c r="G29" i="3" s="1"/>
  <c r="O27" i="3"/>
  <c r="O29" i="3" s="1"/>
  <c r="J29" i="4"/>
  <c r="D16" i="4"/>
  <c r="D29" i="4" s="1"/>
  <c r="L16" i="4"/>
  <c r="L29" i="4" s="1"/>
  <c r="F27" i="4"/>
  <c r="E12" i="5" s="1"/>
  <c r="N27" i="4"/>
  <c r="K29" i="4"/>
  <c r="E16" i="4"/>
  <c r="E29" i="4" s="1"/>
  <c r="M16" i="4"/>
  <c r="M29" i="4" s="1"/>
  <c r="G27" i="4"/>
  <c r="O27" i="4"/>
  <c r="O29" i="4" s="1"/>
  <c r="E11" i="5" l="1"/>
  <c r="D29" i="3"/>
  <c r="D12" i="5"/>
  <c r="F12" i="5" s="1"/>
  <c r="D12" i="7" s="1"/>
  <c r="C29" i="3"/>
  <c r="C30" i="3" s="1"/>
  <c r="D11" i="5"/>
  <c r="F29" i="4"/>
  <c r="B9" i="6"/>
  <c r="D30" i="2"/>
  <c r="D9" i="2"/>
  <c r="B18" i="5"/>
  <c r="E29" i="3"/>
  <c r="C30" i="4"/>
  <c r="M29" i="3"/>
  <c r="F11" i="5" l="1"/>
  <c r="D11" i="7" s="1"/>
  <c r="D9" i="6"/>
  <c r="F9" i="6" s="1"/>
  <c r="D9" i="4"/>
  <c r="D30" i="4"/>
  <c r="D18" i="5"/>
  <c r="C9" i="6"/>
  <c r="E9" i="6" s="1"/>
  <c r="C18" i="5"/>
  <c r="D30" i="3"/>
  <c r="D9" i="3"/>
  <c r="B19" i="5"/>
  <c r="E30" i="2"/>
  <c r="E9" i="2"/>
  <c r="B10" i="6"/>
  <c r="E30" i="4" l="1"/>
  <c r="E9" i="4"/>
  <c r="D10" i="6"/>
  <c r="F10" i="6" s="1"/>
  <c r="D19" i="5"/>
  <c r="C19" i="5"/>
  <c r="E30" i="3"/>
  <c r="E9" i="3"/>
  <c r="C10" i="6"/>
  <c r="E10" i="6" s="1"/>
  <c r="B11" i="6"/>
  <c r="F30" i="2"/>
  <c r="F9" i="2"/>
  <c r="B20" i="5"/>
  <c r="C20" i="5" l="1"/>
  <c r="F9" i="3"/>
  <c r="F30" i="3"/>
  <c r="C11" i="6"/>
  <c r="E11" i="6" s="1"/>
  <c r="G30" i="2"/>
  <c r="G9" i="2"/>
  <c r="B12" i="6"/>
  <c r="B21" i="5"/>
  <c r="F9" i="4"/>
  <c r="D20" i="5"/>
  <c r="D11" i="6"/>
  <c r="F11" i="6" s="1"/>
  <c r="F30" i="4"/>
  <c r="C12" i="6" l="1"/>
  <c r="E12" i="6" s="1"/>
  <c r="C21" i="5"/>
  <c r="G9" i="3"/>
  <c r="G30" i="3"/>
  <c r="B22" i="5"/>
  <c r="H30" i="2"/>
  <c r="H9" i="2"/>
  <c r="B13" i="6"/>
  <c r="D12" i="6"/>
  <c r="F12" i="6" s="1"/>
  <c r="D21" i="5"/>
  <c r="G9" i="4"/>
  <c r="G30" i="4"/>
  <c r="D22" i="5" l="1"/>
  <c r="D13" i="6"/>
  <c r="F13" i="6" s="1"/>
  <c r="H30" i="4"/>
  <c r="H9" i="4"/>
  <c r="H30" i="3"/>
  <c r="H9" i="3"/>
  <c r="C13" i="6"/>
  <c r="E13" i="6" s="1"/>
  <c r="C22" i="5"/>
  <c r="I30" i="2"/>
  <c r="I9" i="2"/>
  <c r="B14" i="6"/>
  <c r="B23" i="5"/>
  <c r="B24" i="5" l="1"/>
  <c r="J30" i="2"/>
  <c r="B15" i="6"/>
  <c r="J9" i="2"/>
  <c r="D23" i="5"/>
  <c r="I30" i="4"/>
  <c r="I9" i="4"/>
  <c r="D14" i="6"/>
  <c r="F14" i="6" s="1"/>
  <c r="C14" i="6"/>
  <c r="E14" i="6" s="1"/>
  <c r="I30" i="3"/>
  <c r="I9" i="3"/>
  <c r="C23" i="5"/>
  <c r="C24" i="5" l="1"/>
  <c r="J30" i="3"/>
  <c r="J9" i="3"/>
  <c r="C15" i="6"/>
  <c r="E15" i="6" s="1"/>
  <c r="K30" i="2"/>
  <c r="B16" i="6"/>
  <c r="K9" i="2"/>
  <c r="B25" i="5"/>
  <c r="D24" i="5"/>
  <c r="D15" i="6"/>
  <c r="F15" i="6" s="1"/>
  <c r="J30" i="4"/>
  <c r="J9" i="4"/>
  <c r="B17" i="6" l="1"/>
  <c r="L9" i="2"/>
  <c r="L30" i="2"/>
  <c r="B26" i="5"/>
  <c r="K30" i="4"/>
  <c r="K9" i="4"/>
  <c r="D16" i="6"/>
  <c r="F16" i="6" s="1"/>
  <c r="D25" i="5"/>
  <c r="K30" i="3"/>
  <c r="K9" i="3"/>
  <c r="C16" i="6"/>
  <c r="E16" i="6" s="1"/>
  <c r="C25" i="5"/>
  <c r="D17" i="6" l="1"/>
  <c r="F17" i="6" s="1"/>
  <c r="L30" i="4"/>
  <c r="L9" i="4"/>
  <c r="D26" i="5"/>
  <c r="B27" i="5"/>
  <c r="B18" i="6"/>
  <c r="M30" i="2"/>
  <c r="M9" i="2"/>
  <c r="C17" i="6"/>
  <c r="E17" i="6" s="1"/>
  <c r="C26" i="5"/>
  <c r="L9" i="3"/>
  <c r="L30" i="3"/>
  <c r="C27" i="5" l="1"/>
  <c r="M9" i="3"/>
  <c r="C18" i="6"/>
  <c r="E18" i="6" s="1"/>
  <c r="M30" i="3"/>
  <c r="M30" i="4"/>
  <c r="M9" i="4"/>
  <c r="D18" i="6"/>
  <c r="F18" i="6" s="1"/>
  <c r="D27" i="5"/>
  <c r="B19" i="6"/>
  <c r="N30" i="2"/>
  <c r="N9" i="2"/>
  <c r="B28" i="5"/>
  <c r="D19" i="6" l="1"/>
  <c r="F19" i="6" s="1"/>
  <c r="N30" i="4"/>
  <c r="N9" i="4"/>
  <c r="D28" i="5"/>
  <c r="C19" i="6"/>
  <c r="E19" i="6" s="1"/>
  <c r="N30" i="3"/>
  <c r="C28" i="5"/>
  <c r="N9" i="3"/>
  <c r="O30" i="2"/>
  <c r="O9" i="2"/>
  <c r="B20" i="6"/>
  <c r="B29" i="5"/>
  <c r="C20" i="6" l="1"/>
  <c r="E20" i="6" s="1"/>
  <c r="C29" i="5"/>
  <c r="O9" i="3"/>
  <c r="O30" i="3"/>
  <c r="D20" i="6"/>
  <c r="F20" i="6" s="1"/>
  <c r="D29" i="5"/>
  <c r="O30" i="4"/>
  <c r="O9" i="4"/>
  <c r="B21" i="6"/>
  <c r="B30" i="5"/>
  <c r="P30" i="2"/>
  <c r="P9" i="2"/>
  <c r="P9" i="4" l="1"/>
  <c r="P30" i="4"/>
  <c r="D30" i="5"/>
  <c r="D21" i="6"/>
  <c r="F21" i="6" s="1"/>
  <c r="P30" i="3"/>
  <c r="P9" i="3"/>
  <c r="C21" i="6"/>
  <c r="E21" i="6" s="1"/>
  <c r="C30" i="5"/>
  <c r="B15" i="8"/>
  <c r="B24" i="8" s="1"/>
  <c r="B22" i="6"/>
  <c r="C10" i="7"/>
  <c r="C10" i="5"/>
  <c r="B31" i="5"/>
  <c r="B10" i="5"/>
  <c r="B12" i="8"/>
  <c r="B10" i="7"/>
  <c r="B14" i="8"/>
  <c r="B23" i="8" s="1"/>
  <c r="B28" i="8" l="1"/>
  <c r="B13" i="8"/>
  <c r="B22" i="8" s="1"/>
  <c r="B21" i="8"/>
  <c r="B16" i="8"/>
  <c r="B25" i="8" s="1"/>
  <c r="C11" i="7"/>
  <c r="C22" i="6"/>
  <c r="E22" i="6" s="1"/>
  <c r="C24" i="8"/>
  <c r="C31" i="5"/>
  <c r="C11" i="5"/>
  <c r="C21" i="8"/>
  <c r="B11" i="7"/>
  <c r="B11" i="5"/>
  <c r="C23" i="8"/>
  <c r="D24" i="8"/>
  <c r="C12" i="5"/>
  <c r="D31" i="5"/>
  <c r="C12" i="7"/>
  <c r="D22" i="6"/>
  <c r="F22" i="6" s="1"/>
  <c r="D21" i="8"/>
  <c r="B12" i="7"/>
  <c r="D23" i="8"/>
  <c r="B12" i="5"/>
  <c r="C13" i="5" l="1"/>
  <c r="B13" i="7" s="1"/>
  <c r="D25" i="8"/>
  <c r="D22" i="8"/>
  <c r="C25" i="8"/>
  <c r="C22" i="8"/>
</calcChain>
</file>

<file path=xl/sharedStrings.xml><?xml version="1.0" encoding="utf-8"?>
<sst xmlns="http://schemas.openxmlformats.org/spreadsheetml/2006/main" count="234" uniqueCount="79">
  <si>
    <t>NexPilot Finance - Modèle de trésorerie 14 semaines (Stress Test)</t>
  </si>
  <si>
    <t>Solde Initial</t>
  </si>
  <si>
    <t>Solde</t>
  </si>
  <si>
    <t>Compte FR76…...........</t>
  </si>
  <si>
    <t>Compte FR81…...........</t>
  </si>
  <si>
    <t>Total</t>
  </si>
  <si>
    <t>Scénarios - Coefficients</t>
  </si>
  <si>
    <t>Type de flux</t>
  </si>
  <si>
    <t>Base</t>
  </si>
  <si>
    <t>Pessimiste</t>
  </si>
  <si>
    <t>Optimiste</t>
  </si>
  <si>
    <t>Encaissements</t>
  </si>
  <si>
    <t>Décaissements</t>
  </si>
  <si>
    <t>Remarque :</t>
  </si>
  <si>
    <t>Ajustez les coefficients pour adapter le stress test à la réalité de l'entreprise.</t>
  </si>
  <si>
    <t>Catégorie</t>
  </si>
  <si>
    <t>Sous-catégorie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</si>
  <si>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</si>
  <si>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</si>
  <si>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</si>
  <si>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</si>
  <si>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</si>
  <si>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</si>
  <si>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</si>
  <si>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</si>
  <si>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</si>
  <si>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</si>
  <si>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</si>
  <si>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</si>
  <si>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</si>
  <si>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</si>
  <si>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ENCAISSEMENTS</t>
  </si>
  <si>
    <t>Encaissement</t>
  </si>
  <si>
    <t>Clients (encaissements)</t>
  </si>
  <si>
    <t>TVA remboursée</t>
  </si>
  <si>
    <t>Subventions / aides</t>
  </si>
  <si>
    <t>Autres encaissements</t>
  </si>
  <si>
    <t>TOTAL ENCAISSEMENTS</t>
  </si>
  <si>
    <t>DECAISSEMENTS</t>
  </si>
  <si>
    <t>Décaissement</t>
  </si>
  <si>
    <t>Fournisseurs</t>
  </si>
  <si>
    <t>Salaires</t>
  </si>
  <si>
    <t>Charges sociales</t>
  </si>
  <si>
    <t>TVA à payer</t>
  </si>
  <si>
    <t>Impôts</t>
  </si>
  <si>
    <t>Emprunts</t>
  </si>
  <si>
    <t>Leasing</t>
  </si>
  <si>
    <t>Autres décaissements</t>
  </si>
  <si>
    <t>TOTAL DECAISSEMENTS</t>
  </si>
  <si>
    <t>SOLDE NET (Enc. - Déc.)</t>
  </si>
  <si>
    <t>SOLDE CUMULÉ</t>
  </si>
  <si>
    <t>Dashboard Trésorerie - Stress Test 14 semaines</t>
  </si>
  <si>
    <t>Scénario</t>
  </si>
  <si>
    <t>Solde min</t>
  </si>
  <si>
    <t>Solde fin S14</t>
  </si>
  <si>
    <t>Total encaissements</t>
  </si>
  <si>
    <t>Total décaissements</t>
  </si>
  <si>
    <t>Variation nette</t>
  </si>
  <si>
    <t>Alerte trésorerie globale</t>
  </si>
  <si>
    <t>Semaine</t>
  </si>
  <si>
    <t>Base - Solde cumulé</t>
  </si>
  <si>
    <t>Pessimiste - Solde cumulé</t>
  </si>
  <si>
    <t>Optimiste - Solde cumulé</t>
  </si>
  <si>
    <t>Comparatif des scénarios - Solde cumulé par semaine</t>
  </si>
  <si>
    <t>Écart Pess - Base</t>
  </si>
  <si>
    <t>Écart Opt - Base</t>
  </si>
  <si>
    <t>Synthèse Trésorerie 14 semaines - NexPilot Finance</t>
  </si>
  <si>
    <t>Modèle de trésorerie développé par NexPilot Finance</t>
  </si>
  <si>
    <t>Alerte globale</t>
  </si>
  <si>
    <t>SCÉNARIO BASE</t>
  </si>
  <si>
    <t>Cash opening (S1)</t>
  </si>
  <si>
    <t>Point bas de trésorerie</t>
  </si>
  <si>
    <t>Semaine du point bas</t>
  </si>
  <si>
    <t>Runway (semaines cash ≥ 0)</t>
  </si>
  <si>
    <t>Cash closing (S14)</t>
  </si>
  <si>
    <t>Besoin de financement max</t>
  </si>
  <si>
    <t>Comparatif scénarios</t>
  </si>
  <si>
    <t>Alerte trésorerie</t>
  </si>
  <si>
    <t xml:space="preserve">Dashboard trésorerie 14 semaines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</si>
</sst>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\€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164" fontId="0" fillId="2" borderId="1" xfId="0" applyNumberFormat="1" applyFill="1" applyBorder="1"/>
    <xf numFmtId="0" fontId="2" fillId="2" borderId="1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/>
    <xf numFmtId="0" fontId="2" fillId="3" borderId="1" xfId="0" applyFont="1" applyFill="1" applyBorder="1"/>
    <xf numFmtId="0" fontId="0" fillId="2" borderId="3" xfId="0" applyFill="1" applyBorder="1"/>
    <xf numFmtId="0" fontId="0" fillId="2" borderId="2" xfId="0" applyFill="1" applyBorder="1"/>
    <xf numFmtId="8" fontId="0" fillId="2" borderId="3" xfId="0" applyNumberFormat="1" applyFill="1" applyBorder="1"/>
    <xf numFmtId="8" fontId="0" fillId="2" borderId="2" xfId="0" applyNumberFormat="1" applyFill="1" applyBorder="1"/>
    <xf numFmtId="0" fontId="2" fillId="3" borderId="1" xfId="0" applyFont="1" applyFill="1" applyBorder="1" applyAlignment="1">
      <alignment horizontal="center"/>
    </xf>
    <xf numFmtId="8" fontId="2" fillId="3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6" fontId="2" fillId="2" borderId="1" xfId="0" applyNumberFormat="1" applyFont="1" applyFill="1" applyBorder="1"/>
    <xf numFmtId="164" fontId="0" fillId="3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2" xfId="0" applyFont="1" applyFill="1" applyBorder="1"/>
    <xf numFmtId="0" fontId="0" fillId="0" borderId="4" xfId="0" applyBorder="1"/>
    <xf numFmtId="0" fontId="2" fillId="3" borderId="1" xfId="0" applyFont="1" applyFill="1" applyBorder="1"/>
    <xf numFmtId="0" fontId="0" fillId="0" borderId="5" xfId="0" applyBorder="1"/>
    <xf numFmtId="0" fontId="2" fillId="2" borderId="0" xfId="0" applyFont="1" applyFill="1" applyAlignment="1">
      <alignment horizontal="center"/>
    </xf>
    <xf numFmtId="0" fontId="0" fillId="2" borderId="6" xfId="0" applyFill="1" applyBorder="1"/>
    <xf numFmtId="165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165" fontId="0" fillId="2" borderId="6" xfId="0" applyNumberFormat="1" applyFill="1" applyBorder="1" applyAlignment="1">
      <alignment horizontal="right"/>
    </xf>
    <xf numFmtId="165" fontId="0" fillId="2" borderId="3" xfId="0" applyNumberForma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0" fillId="2" borderId="2" xfId="0" applyNumberFormat="1" applyFill="1" applyBorder="1"/>
    <xf numFmtId="0" fontId="5" fillId="2" borderId="8" xfId="0" applyFont="1" applyFill="1" applyBorder="1" applyAlignment="1">
      <alignment horizontal="center"/>
    </xf>
    <xf numFmtId="164" fontId="2" fillId="2" borderId="6" xfId="0" applyNumberFormat="1" applyFont="1" applyFill="1" applyBorder="1"/>
    <xf numFmtId="164" fontId="2" fillId="2" borderId="3" xfId="0" applyNumberFormat="1" applyFont="1" applyFill="1" applyBorder="1"/>
    <xf numFmtId="164" fontId="2" fillId="2" borderId="2" xfId="0" applyNumberFormat="1" applyFont="1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6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Solde de trésorerie - 14 semaines (3 scénarios)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Dashboard_NP!$B$17:$B$30</c:f>
              <c:numCache>
                <c:formatCode>#\ ##0\€</c:formatCode>
                <c:ptCount val="14"/>
                <c:pt idx="1">
                  <c:v>104000</c:v>
                </c:pt>
                <c:pt idx="2">
                  <c:v>140500</c:v>
                </c:pt>
                <c:pt idx="3">
                  <c:v>147000</c:v>
                </c:pt>
                <c:pt idx="4">
                  <c:v>126500</c:v>
                </c:pt>
                <c:pt idx="5">
                  <c:v>122000</c:v>
                </c:pt>
                <c:pt idx="6">
                  <c:v>-66500</c:v>
                </c:pt>
                <c:pt idx="7">
                  <c:v>-55000</c:v>
                </c:pt>
                <c:pt idx="8">
                  <c:v>-73500</c:v>
                </c:pt>
                <c:pt idx="9">
                  <c:v>-29000</c:v>
                </c:pt>
                <c:pt idx="10">
                  <c:v>2500</c:v>
                </c:pt>
                <c:pt idx="11">
                  <c:v>19000</c:v>
                </c:pt>
                <c:pt idx="12">
                  <c:v>500</c:v>
                </c:pt>
                <c:pt idx="13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9-4AC7-8031-1C282C76C427}"/>
            </c:ext>
          </c:extLst>
        </c:ser>
        <c:ser>
          <c:idx val="1"/>
          <c:order val="1"/>
          <c:tx>
            <c:v>Pessimiste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Dashboard_NP!$C$17:$C$30</c:f>
              <c:numCache>
                <c:formatCode>#\ ##0\€</c:formatCode>
                <c:ptCount val="14"/>
                <c:pt idx="1">
                  <c:v>102525</c:v>
                </c:pt>
                <c:pt idx="2">
                  <c:v>125250</c:v>
                </c:pt>
                <c:pt idx="3">
                  <c:v>125725</c:v>
                </c:pt>
                <c:pt idx="4">
                  <c:v>101100</c:v>
                </c:pt>
                <c:pt idx="5">
                  <c:v>94525</c:v>
                </c:pt>
                <c:pt idx="6">
                  <c:v>-130999.99999999997</c:v>
                </c:pt>
                <c:pt idx="7">
                  <c:v>-128274.99999999997</c:v>
                </c:pt>
                <c:pt idx="8">
                  <c:v>-154799.99999999997</c:v>
                </c:pt>
                <c:pt idx="9">
                  <c:v>-121124.99999999997</c:v>
                </c:pt>
                <c:pt idx="10">
                  <c:v>-98899.999999999971</c:v>
                </c:pt>
                <c:pt idx="11">
                  <c:v>-95674.999999999971</c:v>
                </c:pt>
                <c:pt idx="12">
                  <c:v>-118699.99999999997</c:v>
                </c:pt>
                <c:pt idx="13">
                  <c:v>-132224.99999999997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9-4AC7-8031-1C282C76C427}"/>
            </c:ext>
          </c:extLst>
        </c:ser>
        <c:ser>
          <c:idx val="2"/>
          <c:order val="2"/>
          <c:tx>
            <c:v>Optimiste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Dashboard_NP!$D$17:$D$30</c:f>
              <c:numCache>
                <c:formatCode>#\ ##0\€</c:formatCode>
                <c:ptCount val="14"/>
                <c:pt idx="1">
                  <c:v>104525</c:v>
                </c:pt>
                <c:pt idx="2">
                  <c:v>147450</c:v>
                </c:pt>
                <c:pt idx="3">
                  <c:v>156625</c:v>
                </c:pt>
                <c:pt idx="4">
                  <c:v>137600</c:v>
                </c:pt>
                <c:pt idx="5">
                  <c:v>133925</c:v>
                </c:pt>
                <c:pt idx="6">
                  <c:v>-41400</c:v>
                </c:pt>
                <c:pt idx="7">
                  <c:v>-25975</c:v>
                </c:pt>
                <c:pt idx="8">
                  <c:v>-41300</c:v>
                </c:pt>
                <c:pt idx="9">
                  <c:v>8475.0000000000073</c:v>
                </c:pt>
                <c:pt idx="10">
                  <c:v>44400.000000000007</c:v>
                </c:pt>
                <c:pt idx="11">
                  <c:v>66825.000000000015</c:v>
                </c:pt>
                <c:pt idx="12">
                  <c:v>50000.000000000015</c:v>
                </c:pt>
                <c:pt idx="13">
                  <c:v>65175.000000000015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9-4AC7-8031-1C282C76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#,##0\€" sourceLinked="0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Solde de trésorerie - 14 semaines (3 scénarios)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Dashboard_NP!$B$17:$B$30</c:f>
              <c:numCache>
                <c:formatCode>#\ ##0\€</c:formatCode>
                <c:ptCount val="14"/>
                <c:pt idx="1">
                  <c:v>104000</c:v>
                </c:pt>
                <c:pt idx="2">
                  <c:v>140500</c:v>
                </c:pt>
                <c:pt idx="3">
                  <c:v>147000</c:v>
                </c:pt>
                <c:pt idx="4">
                  <c:v>126500</c:v>
                </c:pt>
                <c:pt idx="5">
                  <c:v>122000</c:v>
                </c:pt>
                <c:pt idx="6">
                  <c:v>-66500</c:v>
                </c:pt>
                <c:pt idx="7">
                  <c:v>-55000</c:v>
                </c:pt>
                <c:pt idx="8">
                  <c:v>-73500</c:v>
                </c:pt>
                <c:pt idx="9">
                  <c:v>-29000</c:v>
                </c:pt>
                <c:pt idx="10">
                  <c:v>2500</c:v>
                </c:pt>
                <c:pt idx="11">
                  <c:v>19000</c:v>
                </c:pt>
                <c:pt idx="12">
                  <c:v>500</c:v>
                </c:pt>
                <c:pt idx="13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8-4DE4-A571-03A321BAAF02}"/>
            </c:ext>
          </c:extLst>
        </c:ser>
        <c:ser>
          <c:idx val="1"/>
          <c:order val="1"/>
          <c:tx>
            <c:v>Pessimiste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Dashboard_NP!$C$17:$C$30</c:f>
              <c:numCache>
                <c:formatCode>#\ ##0\€</c:formatCode>
                <c:ptCount val="14"/>
                <c:pt idx="1">
                  <c:v>102525</c:v>
                </c:pt>
                <c:pt idx="2">
                  <c:v>125250</c:v>
                </c:pt>
                <c:pt idx="3">
                  <c:v>125725</c:v>
                </c:pt>
                <c:pt idx="4">
                  <c:v>101100</c:v>
                </c:pt>
                <c:pt idx="5">
                  <c:v>94525</c:v>
                </c:pt>
                <c:pt idx="6">
                  <c:v>-130999.99999999997</c:v>
                </c:pt>
                <c:pt idx="7">
                  <c:v>-128274.99999999997</c:v>
                </c:pt>
                <c:pt idx="8">
                  <c:v>-154799.99999999997</c:v>
                </c:pt>
                <c:pt idx="9">
                  <c:v>-121124.99999999997</c:v>
                </c:pt>
                <c:pt idx="10">
                  <c:v>-98899.999999999971</c:v>
                </c:pt>
                <c:pt idx="11">
                  <c:v>-95674.999999999971</c:v>
                </c:pt>
                <c:pt idx="12">
                  <c:v>-118699.99999999997</c:v>
                </c:pt>
                <c:pt idx="13">
                  <c:v>-132224.99999999997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8-4DE4-A571-03A321BAAF02}"/>
            </c:ext>
          </c:extLst>
        </c:ser>
        <c:ser>
          <c:idx val="2"/>
          <c:order val="2"/>
          <c:tx>
            <c:v>Optimiste</c:v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Dashboard_NP!$A$17:$A$30</c:f>
              <c:strCache>
                <c:ptCount val="14"/>
                <c:pt idx="1">
                  <c:v>S1</c:v>
                </c:pt>
                <c:pt idx="2">
                  <c:v>S2</c:v>
                </c:pt>
                <c:pt idx="3">
                  <c:v>S3</c:v>
                </c:pt>
                <c:pt idx="4">
                  <c:v>S4</c:v>
                </c:pt>
                <c:pt idx="5">
                  <c:v>S5</c:v>
                </c:pt>
                <c:pt idx="6">
                  <c:v>S6</c:v>
                </c:pt>
                <c:pt idx="7">
                  <c:v>S7</c:v>
                </c:pt>
                <c:pt idx="8">
                  <c:v>S8</c:v>
                </c:pt>
                <c:pt idx="9">
                  <c:v>S9</c:v>
                </c:pt>
                <c:pt idx="10">
                  <c:v>S10</c:v>
                </c:pt>
                <c:pt idx="11">
                  <c:v>S11</c:v>
                </c:pt>
                <c:pt idx="12">
                  <c:v>S12</c:v>
                </c:pt>
                <c:pt idx="13">
                  <c:v>S13</c:v>
                </c:pt>
              </c:strCache>
            </c:strRef>
          </c:cat>
          <c:val>
            <c:numRef>
              <c:f>Dashboard_NP!$D$17:$D$30</c:f>
              <c:numCache>
                <c:formatCode>#\ ##0\€</c:formatCode>
                <c:ptCount val="14"/>
                <c:pt idx="1">
                  <c:v>104525</c:v>
                </c:pt>
                <c:pt idx="2">
                  <c:v>147450</c:v>
                </c:pt>
                <c:pt idx="3">
                  <c:v>156625</c:v>
                </c:pt>
                <c:pt idx="4">
                  <c:v>137600</c:v>
                </c:pt>
                <c:pt idx="5">
                  <c:v>133925</c:v>
                </c:pt>
                <c:pt idx="6">
                  <c:v>-41400</c:v>
                </c:pt>
                <c:pt idx="7">
                  <c:v>-25975</c:v>
                </c:pt>
                <c:pt idx="8">
                  <c:v>-41300</c:v>
                </c:pt>
                <c:pt idx="9">
                  <c:v>8475.0000000000073</c:v>
                </c:pt>
                <c:pt idx="10">
                  <c:v>44400.000000000007</c:v>
                </c:pt>
                <c:pt idx="11">
                  <c:v>66825.000000000015</c:v>
                </c:pt>
                <c:pt idx="12">
                  <c:v>50000.000000000015</c:v>
                </c:pt>
                <c:pt idx="13">
                  <c:v>65175.000000000015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8-4DE4-A571-03A321BA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#,##0\€" sourceLinked="0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6928</xdr:colOff>
      <xdr:row>1</xdr:row>
      <xdr:rowOff>15706</xdr:rowOff>
    </xdr:to>
    <xdr:pic>
      <xdr:nvPicPr>
        <xdr:cNvPr id="2" name="Picture 1" descr="logo ne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44437" cy="632233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4</xdr:row>
      <xdr:rowOff>82624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9800" cy="827691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4</xdr:row>
      <xdr:rowOff>82624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9800" cy="827691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4</xdr:row>
      <xdr:rowOff>82624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79800" cy="827691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27711</xdr:colOff>
      <xdr:row>14</xdr:row>
      <xdr:rowOff>173182</xdr:rowOff>
    </xdr:from>
    <xdr:to>
      <xdr:col>12</xdr:col>
      <xdr:colOff>241590</xdr:colOff>
      <xdr:row>35</xdr:row>
      <xdr:rowOff>21648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3412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6000" cy="54373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2286000</xdr:colOff>
      <xdr:row>2</xdr:row>
      <xdr:rowOff>177979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4936E8-C824-4E5D-9395-027B69442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6000" cy="54373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411480</xdr:colOff>
      <xdr:row>2</xdr:row>
      <xdr:rowOff>177979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6000" cy="54373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1400175</xdr:colOff>
      <xdr:row>33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731520</xdr:colOff>
      <xdr:row>2</xdr:row>
      <xdr:rowOff>177979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6000" cy="54373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zoomScale="110" zoomScaleNormal="110" workbookViewId="0">
      <selection activeCell="D13" sqref="D13"/>
    </sheetView>
  </sheetViews>
  <sheetFormatPr baseColWidth="10" defaultColWidth="8.88671875" defaultRowHeight="14.4" x14ac:dyDescent="0.3"/>
  <cols>
    <col min="1" max="1" width="32.6640625" style="2" customWidth="1"/>
    <col min="2" max="5" width="18.6640625" style="2" customWidth="1"/>
    <col min="6" max="6" width="8.88671875" style="2" customWidth="1"/>
    <col min="7" max="16384" width="8.88671875" style="2"/>
  </cols>
  <sheetData>
    <row r="1" spans="1:5" ht="48.6" customHeight="1" x14ac:dyDescent="0.3"/>
    <row r="2" spans="1:5" ht="21" customHeight="1" x14ac:dyDescent="0.4">
      <c r="A2" s="27" t="s">
        <v>0</v>
      </c>
      <c r="B2" s="28"/>
      <c r="C2" s="28"/>
      <c r="D2" s="28"/>
      <c r="E2" s="28"/>
    </row>
    <row r="5" spans="1:5" x14ac:dyDescent="0.3">
      <c r="A5" s="14" t="s">
        <v>1</v>
      </c>
      <c r="B5" s="14" t="s">
        <v>2</v>
      </c>
    </row>
    <row r="6" spans="1:5" x14ac:dyDescent="0.3">
      <c r="A6" s="10" t="s">
        <v>3</v>
      </c>
      <c r="B6" s="12">
        <v>100000</v>
      </c>
    </row>
    <row r="7" spans="1:5" x14ac:dyDescent="0.3">
      <c r="A7" s="11" t="s">
        <v>4</v>
      </c>
      <c r="B7" s="13">
        <v>11500</v>
      </c>
    </row>
    <row r="8" spans="1:5" x14ac:dyDescent="0.3">
      <c r="A8" s="14" t="s">
        <v>5</v>
      </c>
      <c r="B8" s="15">
        <f>SUM(B6:B7)</f>
        <v>111500</v>
      </c>
    </row>
    <row r="9" spans="1:5" x14ac:dyDescent="0.3">
      <c r="A9" s="3"/>
      <c r="C9" s="7"/>
    </row>
    <row r="10" spans="1:5" x14ac:dyDescent="0.3">
      <c r="A10" s="3"/>
      <c r="C10" s="7"/>
    </row>
    <row r="11" spans="1:5" x14ac:dyDescent="0.3">
      <c r="A11" s="3"/>
      <c r="C11" s="7"/>
    </row>
    <row r="13" spans="1:5" x14ac:dyDescent="0.3">
      <c r="A13" s="3" t="s">
        <v>6</v>
      </c>
    </row>
    <row r="14" spans="1:5" x14ac:dyDescent="0.3">
      <c r="A14" s="9" t="s">
        <v>7</v>
      </c>
      <c r="B14" s="9" t="s">
        <v>8</v>
      </c>
      <c r="C14" s="9" t="s">
        <v>9</v>
      </c>
      <c r="D14" s="9" t="s">
        <v>10</v>
      </c>
    </row>
    <row r="15" spans="1:5" x14ac:dyDescent="0.3">
      <c r="A15" s="4" t="s">
        <v>11</v>
      </c>
      <c r="B15" s="4">
        <v>1</v>
      </c>
      <c r="C15" s="4">
        <v>0.8</v>
      </c>
      <c r="D15" s="4">
        <v>1.1000000000000001</v>
      </c>
    </row>
    <row r="16" spans="1:5" x14ac:dyDescent="0.3">
      <c r="A16" s="4" t="s">
        <v>12</v>
      </c>
      <c r="B16" s="4">
        <v>1</v>
      </c>
      <c r="C16" s="4">
        <v>1.1499999999999999</v>
      </c>
      <c r="D16" s="4">
        <v>0.95</v>
      </c>
    </row>
    <row r="19" spans="1:1" x14ac:dyDescent="0.3">
      <c r="A19" s="3" t="s">
        <v>13</v>
      </c>
    </row>
    <row r="20" spans="1:1" x14ac:dyDescent="0.3">
      <c r="A20" s="8" t="s">
        <v>14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P30"/>
  <sheetViews>
    <sheetView zoomScale="90" zoomScaleNormal="90" workbookViewId="0">
      <selection activeCell="H26" sqref="H26"/>
    </sheetView>
  </sheetViews>
  <sheetFormatPr baseColWidth="10" defaultColWidth="8.88671875" defaultRowHeight="14.4" x14ac:dyDescent="0.3"/>
  <cols>
    <col min="1" max="1" width="15.6640625" style="2" customWidth="1"/>
    <col min="2" max="2" width="30.6640625" style="2" customWidth="1"/>
    <col min="3" max="16" width="14.6640625" style="2" customWidth="1"/>
    <col min="17" max="17" width="8.88671875" style="2" customWidth="1"/>
    <col min="18" max="16384" width="8.88671875" style="2"/>
  </cols>
  <sheetData>
    <row r="7" spans="1:16" x14ac:dyDescent="0.3">
      <c r="A7" s="9" t="s">
        <v>15</v>
      </c>
      <c r="B7" s="9" t="s">
        <v>16</v>
      </c>
      <c r="C7" s="14" t="s">
        <v>17</v>
      </c>
      <c r="D7" s="14" t="s">
        <v>18</v>
      </c>
      <c r="E7" s="14" t="s">
        <v>19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</row>
    <row r="8" spans="1:16" ht="16.2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6.2" customHeight="1" x14ac:dyDescent="0.3">
      <c r="A9" s="1" t="s">
        <v>1</v>
      </c>
      <c r="B9" s="1"/>
      <c r="C9" s="19">
        <f>PARAMETRES_NP!B8</f>
        <v>111500</v>
      </c>
      <c r="D9" s="16">
        <f t="shared" ref="D9:P9" si="0">C30</f>
        <v>104000</v>
      </c>
      <c r="E9" s="16">
        <f t="shared" si="0"/>
        <v>140500</v>
      </c>
      <c r="F9" s="16">
        <f t="shared" si="0"/>
        <v>147000</v>
      </c>
      <c r="G9" s="16">
        <f t="shared" si="0"/>
        <v>126500</v>
      </c>
      <c r="H9" s="16">
        <f t="shared" si="0"/>
        <v>122000</v>
      </c>
      <c r="I9" s="16">
        <f t="shared" si="0"/>
        <v>-66500</v>
      </c>
      <c r="J9" s="16">
        <f t="shared" si="0"/>
        <v>-55000</v>
      </c>
      <c r="K9" s="16">
        <f t="shared" si="0"/>
        <v>-73500</v>
      </c>
      <c r="L9" s="16">
        <f t="shared" si="0"/>
        <v>-29000</v>
      </c>
      <c r="M9" s="16">
        <f t="shared" si="0"/>
        <v>2500</v>
      </c>
      <c r="N9" s="16">
        <f t="shared" si="0"/>
        <v>19000</v>
      </c>
      <c r="O9" s="16">
        <f t="shared" si="0"/>
        <v>500</v>
      </c>
      <c r="P9" s="16">
        <f t="shared" si="0"/>
        <v>7000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29" t="s">
        <v>31</v>
      </c>
      <c r="B11" s="30"/>
    </row>
    <row r="12" spans="1:16" x14ac:dyDescent="0.3">
      <c r="A12" s="4" t="s">
        <v>32</v>
      </c>
      <c r="B12" s="4" t="s">
        <v>33</v>
      </c>
      <c r="C12" s="5">
        <v>1000</v>
      </c>
      <c r="D12" s="5">
        <v>50000</v>
      </c>
      <c r="E12" s="5">
        <v>20000</v>
      </c>
      <c r="F12" s="5">
        <v>3000</v>
      </c>
      <c r="G12" s="5">
        <v>4000</v>
      </c>
      <c r="H12" s="5">
        <v>25000</v>
      </c>
      <c r="I12" s="5">
        <v>30000</v>
      </c>
      <c r="J12" s="5">
        <v>15000</v>
      </c>
      <c r="K12" s="5">
        <v>50000</v>
      </c>
      <c r="L12" s="5">
        <v>40000</v>
      </c>
      <c r="M12" s="5">
        <v>45000</v>
      </c>
      <c r="N12" s="5">
        <v>5000</v>
      </c>
      <c r="O12" s="5">
        <v>60000</v>
      </c>
      <c r="P12" s="5">
        <v>13000</v>
      </c>
    </row>
    <row r="13" spans="1:16" x14ac:dyDescent="0.3">
      <c r="A13" s="4" t="s">
        <v>32</v>
      </c>
      <c r="B13" s="4" t="s">
        <v>34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3">
      <c r="A14" s="4" t="s">
        <v>32</v>
      </c>
      <c r="B14" s="4" t="s">
        <v>35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">
      <c r="A15" s="4" t="s">
        <v>32</v>
      </c>
      <c r="B15" s="4" t="s">
        <v>36</v>
      </c>
      <c r="C15" s="5"/>
      <c r="D15" s="5">
        <v>5000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3">
      <c r="A16" s="17"/>
      <c r="B16" s="9" t="s">
        <v>37</v>
      </c>
      <c r="C16" s="18">
        <f t="shared" ref="C16:P16" si="1">SUM(C12:C15)</f>
        <v>1000</v>
      </c>
      <c r="D16" s="18">
        <f t="shared" si="1"/>
        <v>55000</v>
      </c>
      <c r="E16" s="18">
        <f t="shared" si="1"/>
        <v>20000</v>
      </c>
      <c r="F16" s="18">
        <f t="shared" si="1"/>
        <v>3000</v>
      </c>
      <c r="G16" s="18">
        <f t="shared" si="1"/>
        <v>4000</v>
      </c>
      <c r="H16" s="18">
        <f t="shared" si="1"/>
        <v>25000</v>
      </c>
      <c r="I16" s="18">
        <f t="shared" si="1"/>
        <v>30000</v>
      </c>
      <c r="J16" s="18">
        <f t="shared" si="1"/>
        <v>15000</v>
      </c>
      <c r="K16" s="18">
        <f t="shared" si="1"/>
        <v>50000</v>
      </c>
      <c r="L16" s="18">
        <f t="shared" si="1"/>
        <v>40000</v>
      </c>
      <c r="M16" s="18">
        <f t="shared" si="1"/>
        <v>45000</v>
      </c>
      <c r="N16" s="18">
        <f t="shared" si="1"/>
        <v>5000</v>
      </c>
      <c r="O16" s="18">
        <f t="shared" si="1"/>
        <v>60000</v>
      </c>
      <c r="P16" s="18">
        <f t="shared" si="1"/>
        <v>13000</v>
      </c>
    </row>
    <row r="18" spans="1:16" x14ac:dyDescent="0.3">
      <c r="A18" s="31" t="s">
        <v>38</v>
      </c>
      <c r="B18" s="32"/>
    </row>
    <row r="19" spans="1:16" x14ac:dyDescent="0.3">
      <c r="A19" s="4" t="s">
        <v>39</v>
      </c>
      <c r="B19" s="4" t="s">
        <v>40</v>
      </c>
      <c r="C19" s="5">
        <v>5000</v>
      </c>
      <c r="D19" s="5">
        <v>15000</v>
      </c>
      <c r="E19" s="5">
        <v>10000</v>
      </c>
      <c r="F19" s="5">
        <v>20000</v>
      </c>
      <c r="G19" s="5">
        <v>5000</v>
      </c>
      <c r="H19" s="5">
        <v>10000</v>
      </c>
      <c r="I19" s="5">
        <v>15000</v>
      </c>
      <c r="J19" s="5">
        <v>30000</v>
      </c>
      <c r="K19" s="5">
        <v>2000</v>
      </c>
      <c r="L19" s="5">
        <v>5000</v>
      </c>
      <c r="M19" s="5">
        <v>25000</v>
      </c>
      <c r="N19" s="5">
        <v>20000</v>
      </c>
      <c r="O19" s="5">
        <v>50000</v>
      </c>
      <c r="P19" s="5">
        <v>2000</v>
      </c>
    </row>
    <row r="20" spans="1:16" x14ac:dyDescent="0.3">
      <c r="A20" s="4" t="s">
        <v>39</v>
      </c>
      <c r="B20" s="4" t="s">
        <v>41</v>
      </c>
      <c r="C20" s="5">
        <v>3500</v>
      </c>
      <c r="D20" s="5">
        <v>3500</v>
      </c>
      <c r="E20" s="5">
        <v>3500</v>
      </c>
      <c r="F20" s="5">
        <v>3500</v>
      </c>
      <c r="G20" s="5">
        <v>3500</v>
      </c>
      <c r="H20" s="5">
        <v>3500</v>
      </c>
      <c r="I20" s="5">
        <v>3500</v>
      </c>
      <c r="J20" s="5">
        <v>3500</v>
      </c>
      <c r="K20" s="5">
        <v>3500</v>
      </c>
      <c r="L20" s="5">
        <v>3500</v>
      </c>
      <c r="M20" s="5">
        <v>3500</v>
      </c>
      <c r="N20" s="5">
        <v>3500</v>
      </c>
      <c r="O20" s="5">
        <v>3500</v>
      </c>
      <c r="P20" s="5">
        <v>3500</v>
      </c>
    </row>
    <row r="21" spans="1:16" x14ac:dyDescent="0.3">
      <c r="A21" s="4" t="s">
        <v>39</v>
      </c>
      <c r="B21" s="2" t="s">
        <v>42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3">
      <c r="A22" s="4" t="s">
        <v>39</v>
      </c>
      <c r="B22" s="4" t="s">
        <v>43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">
      <c r="A23" s="4" t="s">
        <v>39</v>
      </c>
      <c r="B23" s="4" t="s">
        <v>44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>
        <v>0</v>
      </c>
      <c r="N23" s="5"/>
      <c r="O23" s="5"/>
      <c r="P23" s="5"/>
    </row>
    <row r="24" spans="1:16" x14ac:dyDescent="0.3">
      <c r="A24" s="4" t="s">
        <v>39</v>
      </c>
      <c r="B24" s="4" t="s">
        <v>45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">
      <c r="A25" s="4" t="s">
        <v>39</v>
      </c>
      <c r="B25" s="4" t="s">
        <v>46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">
      <c r="A26" s="4" t="s">
        <v>39</v>
      </c>
      <c r="B26" s="4" t="s">
        <v>47</v>
      </c>
      <c r="C26" s="5"/>
      <c r="D26" s="5"/>
      <c r="E26" s="5"/>
      <c r="F26" s="5"/>
      <c r="G26" s="5"/>
      <c r="H26" s="5">
        <v>200000</v>
      </c>
      <c r="I26" s="5"/>
      <c r="J26" s="5"/>
      <c r="K26" s="5"/>
      <c r="L26" s="5"/>
      <c r="M26" s="5"/>
      <c r="N26" s="5"/>
      <c r="O26" s="5"/>
      <c r="P26" s="5"/>
    </row>
    <row r="27" spans="1:16" x14ac:dyDescent="0.3">
      <c r="A27" s="4"/>
      <c r="B27" s="9" t="s">
        <v>48</v>
      </c>
      <c r="C27" s="18">
        <f t="shared" ref="C27:P27" si="2">SUM(C19:C26)</f>
        <v>8500</v>
      </c>
      <c r="D27" s="18">
        <f t="shared" si="2"/>
        <v>18500</v>
      </c>
      <c r="E27" s="18">
        <f t="shared" si="2"/>
        <v>13500</v>
      </c>
      <c r="F27" s="18">
        <f t="shared" si="2"/>
        <v>23500</v>
      </c>
      <c r="G27" s="18">
        <f t="shared" si="2"/>
        <v>8500</v>
      </c>
      <c r="H27" s="18">
        <f t="shared" si="2"/>
        <v>213500</v>
      </c>
      <c r="I27" s="18">
        <f t="shared" si="2"/>
        <v>18500</v>
      </c>
      <c r="J27" s="18">
        <f t="shared" si="2"/>
        <v>33500</v>
      </c>
      <c r="K27" s="18">
        <f t="shared" si="2"/>
        <v>5500</v>
      </c>
      <c r="L27" s="18">
        <f t="shared" si="2"/>
        <v>8500</v>
      </c>
      <c r="M27" s="18">
        <f t="shared" si="2"/>
        <v>28500</v>
      </c>
      <c r="N27" s="18">
        <f t="shared" si="2"/>
        <v>23500</v>
      </c>
      <c r="O27" s="18">
        <f t="shared" si="2"/>
        <v>53500</v>
      </c>
      <c r="P27" s="18">
        <f t="shared" si="2"/>
        <v>5500</v>
      </c>
    </row>
    <row r="29" spans="1:16" x14ac:dyDescent="0.3">
      <c r="B29" s="1" t="s">
        <v>49</v>
      </c>
      <c r="C29" s="5">
        <f t="shared" ref="C29:P29" si="3">C16-C27</f>
        <v>-7500</v>
      </c>
      <c r="D29" s="5">
        <f t="shared" si="3"/>
        <v>36500</v>
      </c>
      <c r="E29" s="5">
        <f t="shared" si="3"/>
        <v>6500</v>
      </c>
      <c r="F29" s="5">
        <f t="shared" si="3"/>
        <v>-20500</v>
      </c>
      <c r="G29" s="5">
        <f t="shared" si="3"/>
        <v>-4500</v>
      </c>
      <c r="H29" s="5">
        <f t="shared" si="3"/>
        <v>-188500</v>
      </c>
      <c r="I29" s="5">
        <f t="shared" si="3"/>
        <v>11500</v>
      </c>
      <c r="J29" s="5">
        <f t="shared" si="3"/>
        <v>-18500</v>
      </c>
      <c r="K29" s="5">
        <f t="shared" si="3"/>
        <v>44500</v>
      </c>
      <c r="L29" s="5">
        <f t="shared" si="3"/>
        <v>31500</v>
      </c>
      <c r="M29" s="5">
        <f t="shared" si="3"/>
        <v>16500</v>
      </c>
      <c r="N29" s="5">
        <f t="shared" si="3"/>
        <v>-18500</v>
      </c>
      <c r="O29" s="5">
        <f t="shared" si="3"/>
        <v>6500</v>
      </c>
      <c r="P29" s="5">
        <f t="shared" si="3"/>
        <v>7500</v>
      </c>
    </row>
    <row r="30" spans="1:16" x14ac:dyDescent="0.3">
      <c r="B30" s="14" t="s">
        <v>50</v>
      </c>
      <c r="C30" s="20">
        <f>C9+C29</f>
        <v>104000</v>
      </c>
      <c r="D30" s="20">
        <f t="shared" ref="D30:P30" si="4">C30+D29</f>
        <v>140500</v>
      </c>
      <c r="E30" s="20">
        <f t="shared" si="4"/>
        <v>147000</v>
      </c>
      <c r="F30" s="20">
        <f t="shared" si="4"/>
        <v>126500</v>
      </c>
      <c r="G30" s="20">
        <f t="shared" si="4"/>
        <v>122000</v>
      </c>
      <c r="H30" s="20">
        <f t="shared" si="4"/>
        <v>-66500</v>
      </c>
      <c r="I30" s="20">
        <f t="shared" si="4"/>
        <v>-55000</v>
      </c>
      <c r="J30" s="20">
        <f t="shared" si="4"/>
        <v>-73500</v>
      </c>
      <c r="K30" s="20">
        <f t="shared" si="4"/>
        <v>-29000</v>
      </c>
      <c r="L30" s="20">
        <f t="shared" si="4"/>
        <v>2500</v>
      </c>
      <c r="M30" s="20">
        <f t="shared" si="4"/>
        <v>19000</v>
      </c>
      <c r="N30" s="20">
        <f t="shared" si="4"/>
        <v>500</v>
      </c>
      <c r="O30" s="20">
        <f t="shared" si="4"/>
        <v>7000</v>
      </c>
      <c r="P30" s="20">
        <f t="shared" si="4"/>
        <v>14500</v>
      </c>
    </row>
  </sheetData>
  <mergeCells count="2">
    <mergeCell ref="A11:B11"/>
    <mergeCell ref="A18:B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P30"/>
  <sheetViews>
    <sheetView topLeftCell="D3" zoomScale="90" zoomScaleNormal="90" workbookViewId="0">
      <selection activeCell="F33" sqref="F33"/>
    </sheetView>
  </sheetViews>
  <sheetFormatPr baseColWidth="10" defaultColWidth="8.88671875" defaultRowHeight="14.4" x14ac:dyDescent="0.3"/>
  <cols>
    <col min="1" max="1" width="15.6640625" style="2" customWidth="1"/>
    <col min="2" max="2" width="30.6640625" style="2" customWidth="1"/>
    <col min="3" max="16" width="14.6640625" style="2" customWidth="1"/>
    <col min="17" max="17" width="8.88671875" style="2" customWidth="1"/>
    <col min="18" max="16384" width="8.88671875" style="2"/>
  </cols>
  <sheetData>
    <row r="7" spans="1:16" x14ac:dyDescent="0.3">
      <c r="A7" s="14" t="s">
        <v>15</v>
      </c>
      <c r="B7" s="14" t="s">
        <v>16</v>
      </c>
      <c r="C7" s="14" t="s">
        <v>17</v>
      </c>
      <c r="D7" s="14" t="s">
        <v>18</v>
      </c>
      <c r="E7" s="14" t="s">
        <v>19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</row>
    <row r="8" spans="1:16" ht="16.2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6.2" customHeight="1" x14ac:dyDescent="0.3">
      <c r="A9" s="1" t="s">
        <v>1</v>
      </c>
      <c r="B9" s="1"/>
      <c r="C9" s="19">
        <f>PARAMETRES_NP!B8</f>
        <v>111500</v>
      </c>
      <c r="D9" s="16">
        <f t="shared" ref="D9:P9" si="0">C30</f>
        <v>102525</v>
      </c>
      <c r="E9" s="16">
        <f t="shared" si="0"/>
        <v>125250</v>
      </c>
      <c r="F9" s="16">
        <f t="shared" si="0"/>
        <v>125725</v>
      </c>
      <c r="G9" s="16">
        <f t="shared" si="0"/>
        <v>101100</v>
      </c>
      <c r="H9" s="16">
        <f t="shared" si="0"/>
        <v>94525</v>
      </c>
      <c r="I9" s="16">
        <f t="shared" si="0"/>
        <v>-130999.99999999997</v>
      </c>
      <c r="J9" s="16">
        <f t="shared" si="0"/>
        <v>-128274.99999999997</v>
      </c>
      <c r="K9" s="16">
        <f t="shared" si="0"/>
        <v>-154799.99999999997</v>
      </c>
      <c r="L9" s="16">
        <f t="shared" si="0"/>
        <v>-121124.99999999997</v>
      </c>
      <c r="M9" s="16">
        <f t="shared" si="0"/>
        <v>-98899.999999999971</v>
      </c>
      <c r="N9" s="16">
        <f t="shared" si="0"/>
        <v>-95674.999999999971</v>
      </c>
      <c r="O9" s="16">
        <f t="shared" si="0"/>
        <v>-118699.99999999997</v>
      </c>
      <c r="P9" s="16">
        <f t="shared" si="0"/>
        <v>-132224.99999999997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31" t="s">
        <v>31</v>
      </c>
      <c r="B11" s="32"/>
    </row>
    <row r="12" spans="1:16" x14ac:dyDescent="0.3">
      <c r="A12" s="4" t="s">
        <v>32</v>
      </c>
      <c r="B12" s="4" t="s">
        <v>33</v>
      </c>
      <c r="C12" s="5">
        <f>Base_14W!C12*PARAMETRES_NP!$C$15</f>
        <v>800</v>
      </c>
      <c r="D12" s="5">
        <f>Base_14W!D12*PARAMETRES_NP!$C$15</f>
        <v>40000</v>
      </c>
      <c r="E12" s="5">
        <f>Base_14W!E12*PARAMETRES_NP!$C$15</f>
        <v>16000</v>
      </c>
      <c r="F12" s="5">
        <f>Base_14W!F12*PARAMETRES_NP!$C$15</f>
        <v>2400</v>
      </c>
      <c r="G12" s="5">
        <f>Base_14W!G12*PARAMETRES_NP!$C$15</f>
        <v>3200</v>
      </c>
      <c r="H12" s="5">
        <f>Base_14W!H12*PARAMETRES_NP!$C$15</f>
        <v>20000</v>
      </c>
      <c r="I12" s="5">
        <f>Base_14W!I12*PARAMETRES_NP!$C$15</f>
        <v>24000</v>
      </c>
      <c r="J12" s="5">
        <f>Base_14W!J12*PARAMETRES_NP!$C$15</f>
        <v>12000</v>
      </c>
      <c r="K12" s="5">
        <f>Base_14W!K12*PARAMETRES_NP!$C$15</f>
        <v>40000</v>
      </c>
      <c r="L12" s="5">
        <f>Base_14W!L12*PARAMETRES_NP!$C$15</f>
        <v>32000</v>
      </c>
      <c r="M12" s="5">
        <f>Base_14W!M12*PARAMETRES_NP!$C$15</f>
        <v>36000</v>
      </c>
      <c r="N12" s="5">
        <f>Base_14W!N12*PARAMETRES_NP!$C$15</f>
        <v>4000</v>
      </c>
      <c r="O12" s="5">
        <f>Base_14W!O12*PARAMETRES_NP!$C$15</f>
        <v>48000</v>
      </c>
      <c r="P12" s="5">
        <f>Base_14W!P12*PARAMETRES_NP!$C$15</f>
        <v>10400</v>
      </c>
    </row>
    <row r="13" spans="1:16" x14ac:dyDescent="0.3">
      <c r="A13" s="4" t="s">
        <v>32</v>
      </c>
      <c r="B13" s="4" t="s">
        <v>34</v>
      </c>
      <c r="C13" s="5">
        <f>Base_14W!C13*PARAMETRES_NP!$C$15</f>
        <v>0</v>
      </c>
      <c r="D13" s="5">
        <f>Base_14W!D13*PARAMETRES_NP!$C$15</f>
        <v>0</v>
      </c>
      <c r="E13" s="5">
        <f>Base_14W!E13*PARAMETRES_NP!$C$15</f>
        <v>0</v>
      </c>
      <c r="F13" s="5">
        <f>Base_14W!F13*PARAMETRES_NP!$C$15</f>
        <v>0</v>
      </c>
      <c r="G13" s="5">
        <f>Base_14W!G13*PARAMETRES_NP!$C$15</f>
        <v>0</v>
      </c>
      <c r="H13" s="5">
        <f>Base_14W!H13*PARAMETRES_NP!$C$15</f>
        <v>0</v>
      </c>
      <c r="I13" s="5">
        <f>Base_14W!I13*PARAMETRES_NP!$C$15</f>
        <v>0</v>
      </c>
      <c r="J13" s="5">
        <f>Base_14W!J13*PARAMETRES_NP!$C$15</f>
        <v>0</v>
      </c>
      <c r="K13" s="5">
        <f>Base_14W!K13*PARAMETRES_NP!$C$15</f>
        <v>0</v>
      </c>
      <c r="L13" s="5">
        <f>Base_14W!L13*PARAMETRES_NP!$C$15</f>
        <v>0</v>
      </c>
      <c r="M13" s="5">
        <f>Base_14W!M13*PARAMETRES_NP!$C$15</f>
        <v>0</v>
      </c>
      <c r="N13" s="5">
        <f>Base_14W!N13*PARAMETRES_NP!$C$15</f>
        <v>0</v>
      </c>
      <c r="O13" s="5">
        <f>Base_14W!O13*PARAMETRES_NP!$C$15</f>
        <v>0</v>
      </c>
      <c r="P13" s="5">
        <f>Base_14W!P13*PARAMETRES_NP!$C$15</f>
        <v>0</v>
      </c>
    </row>
    <row r="14" spans="1:16" x14ac:dyDescent="0.3">
      <c r="A14" s="4" t="s">
        <v>32</v>
      </c>
      <c r="B14" s="4" t="s">
        <v>35</v>
      </c>
      <c r="C14" s="5">
        <f>Base_14W!C14*PARAMETRES_NP!$C$15</f>
        <v>0</v>
      </c>
      <c r="D14" s="5">
        <f>Base_14W!D14*PARAMETRES_NP!$C$15</f>
        <v>0</v>
      </c>
      <c r="E14" s="5">
        <f>Base_14W!E14*PARAMETRES_NP!$C$15</f>
        <v>0</v>
      </c>
      <c r="F14" s="5">
        <f>Base_14W!F14*PARAMETRES_NP!$C$15</f>
        <v>0</v>
      </c>
      <c r="G14" s="5">
        <f>Base_14W!G14*PARAMETRES_NP!$C$15</f>
        <v>0</v>
      </c>
      <c r="H14" s="5">
        <f>Base_14W!H14*PARAMETRES_NP!$C$15</f>
        <v>0</v>
      </c>
      <c r="I14" s="5">
        <f>Base_14W!I14*PARAMETRES_NP!$C$15</f>
        <v>0</v>
      </c>
      <c r="J14" s="5">
        <f>Base_14W!J14*PARAMETRES_NP!$C$15</f>
        <v>0</v>
      </c>
      <c r="K14" s="5">
        <f>Base_14W!K14*PARAMETRES_NP!$C$15</f>
        <v>0</v>
      </c>
      <c r="L14" s="5">
        <f>Base_14W!L14*PARAMETRES_NP!$C$15</f>
        <v>0</v>
      </c>
      <c r="M14" s="5">
        <f>Base_14W!M14*PARAMETRES_NP!$C$15</f>
        <v>0</v>
      </c>
      <c r="N14" s="5">
        <f>Base_14W!N14*PARAMETRES_NP!$C$15</f>
        <v>0</v>
      </c>
      <c r="O14" s="5">
        <f>Base_14W!O14*PARAMETRES_NP!$C$15</f>
        <v>0</v>
      </c>
      <c r="P14" s="5">
        <f>Base_14W!P14*PARAMETRES_NP!$C$15</f>
        <v>0</v>
      </c>
    </row>
    <row r="15" spans="1:16" x14ac:dyDescent="0.3">
      <c r="A15" s="4" t="s">
        <v>32</v>
      </c>
      <c r="B15" s="4" t="s">
        <v>36</v>
      </c>
      <c r="C15" s="5">
        <f>Base_14W!C15*PARAMETRES_NP!$C$15</f>
        <v>0</v>
      </c>
      <c r="D15" s="5">
        <f>Base_14W!D15*PARAMETRES_NP!$C$15</f>
        <v>4000</v>
      </c>
      <c r="E15" s="5">
        <f>Base_14W!E15*PARAMETRES_NP!$C$15</f>
        <v>0</v>
      </c>
      <c r="F15" s="5">
        <f>Base_14W!F15*PARAMETRES_NP!$C$15</f>
        <v>0</v>
      </c>
      <c r="G15" s="5">
        <f>Base_14W!G15*PARAMETRES_NP!$C$15</f>
        <v>0</v>
      </c>
      <c r="H15" s="5">
        <f>Base_14W!H15*PARAMETRES_NP!$C$15</f>
        <v>0</v>
      </c>
      <c r="I15" s="5">
        <f>Base_14W!I15*PARAMETRES_NP!$C$15</f>
        <v>0</v>
      </c>
      <c r="J15" s="5">
        <f>Base_14W!J15*PARAMETRES_NP!$C$15</f>
        <v>0</v>
      </c>
      <c r="K15" s="5">
        <f>Base_14W!K15*PARAMETRES_NP!$C$15</f>
        <v>0</v>
      </c>
      <c r="L15" s="5">
        <f>Base_14W!L15*PARAMETRES_NP!$C$15</f>
        <v>0</v>
      </c>
      <c r="M15" s="5">
        <f>Base_14W!M15*PARAMETRES_NP!$C$15</f>
        <v>0</v>
      </c>
      <c r="N15" s="5">
        <f>Base_14W!N15*PARAMETRES_NP!$C$15</f>
        <v>0</v>
      </c>
      <c r="O15" s="5">
        <f>Base_14W!O15*PARAMETRES_NP!$C$15</f>
        <v>0</v>
      </c>
      <c r="P15" s="5">
        <f>Base_14W!P15*PARAMETRES_NP!$C$15</f>
        <v>0</v>
      </c>
    </row>
    <row r="16" spans="1:16" s="22" customFormat="1" x14ac:dyDescent="0.3">
      <c r="A16" s="6"/>
      <c r="B16" s="23" t="s">
        <v>37</v>
      </c>
      <c r="C16" s="24">
        <f t="shared" ref="C16:P16" si="1">SUM(C12:C15)</f>
        <v>800</v>
      </c>
      <c r="D16" s="24">
        <f t="shared" si="1"/>
        <v>44000</v>
      </c>
      <c r="E16" s="24">
        <f t="shared" si="1"/>
        <v>16000</v>
      </c>
      <c r="F16" s="24">
        <f t="shared" si="1"/>
        <v>2400</v>
      </c>
      <c r="G16" s="24">
        <f t="shared" si="1"/>
        <v>3200</v>
      </c>
      <c r="H16" s="24">
        <f t="shared" si="1"/>
        <v>20000</v>
      </c>
      <c r="I16" s="24">
        <f t="shared" si="1"/>
        <v>24000</v>
      </c>
      <c r="J16" s="24">
        <f t="shared" si="1"/>
        <v>12000</v>
      </c>
      <c r="K16" s="24">
        <f t="shared" si="1"/>
        <v>40000</v>
      </c>
      <c r="L16" s="24">
        <f t="shared" si="1"/>
        <v>32000</v>
      </c>
      <c r="M16" s="24">
        <f t="shared" si="1"/>
        <v>36000</v>
      </c>
      <c r="N16" s="24">
        <f t="shared" si="1"/>
        <v>4000</v>
      </c>
      <c r="O16" s="24">
        <f t="shared" si="1"/>
        <v>48000</v>
      </c>
      <c r="P16" s="24">
        <f t="shared" si="1"/>
        <v>10400</v>
      </c>
    </row>
    <row r="18" spans="1:16" x14ac:dyDescent="0.3">
      <c r="A18" s="31" t="s">
        <v>38</v>
      </c>
      <c r="B18" s="32"/>
    </row>
    <row r="19" spans="1:16" x14ac:dyDescent="0.3">
      <c r="A19" s="4" t="s">
        <v>39</v>
      </c>
      <c r="B19" s="4" t="s">
        <v>40</v>
      </c>
      <c r="C19" s="5">
        <f>Base_14W!C19*PARAMETRES_NP!$C$16</f>
        <v>5750</v>
      </c>
      <c r="D19" s="5">
        <f>Base_14W!D19*PARAMETRES_NP!$C$16</f>
        <v>17250</v>
      </c>
      <c r="E19" s="5">
        <f>Base_14W!E19*PARAMETRES_NP!$C$16</f>
        <v>11500</v>
      </c>
      <c r="F19" s="5">
        <f>Base_14W!F19*PARAMETRES_NP!$C$16</f>
        <v>23000</v>
      </c>
      <c r="G19" s="5">
        <f>Base_14W!G19*PARAMETRES_NP!$C$16</f>
        <v>5750</v>
      </c>
      <c r="H19" s="5">
        <f>Base_14W!H19*PARAMETRES_NP!$C$16</f>
        <v>11500</v>
      </c>
      <c r="I19" s="5">
        <f>Base_14W!I19*PARAMETRES_NP!$C$16</f>
        <v>17250</v>
      </c>
      <c r="J19" s="5">
        <f>Base_14W!J19*PARAMETRES_NP!$C$16</f>
        <v>34500</v>
      </c>
      <c r="K19" s="5">
        <f>Base_14W!K19*PARAMETRES_NP!$C$16</f>
        <v>2300</v>
      </c>
      <c r="L19" s="5">
        <f>Base_14W!L19*PARAMETRES_NP!$C$16</f>
        <v>5750</v>
      </c>
      <c r="M19" s="5">
        <f>Base_14W!M19*PARAMETRES_NP!$C$16</f>
        <v>28749.999999999996</v>
      </c>
      <c r="N19" s="5">
        <f>Base_14W!N19*PARAMETRES_NP!$C$16</f>
        <v>23000</v>
      </c>
      <c r="O19" s="5">
        <f>Base_14W!O19*PARAMETRES_NP!$C$16</f>
        <v>57499.999999999993</v>
      </c>
      <c r="P19" s="5">
        <f>Base_14W!P19*PARAMETRES_NP!$C$16</f>
        <v>2300</v>
      </c>
    </row>
    <row r="20" spans="1:16" x14ac:dyDescent="0.3">
      <c r="A20" s="4" t="s">
        <v>39</v>
      </c>
      <c r="B20" s="4" t="s">
        <v>41</v>
      </c>
      <c r="C20" s="5">
        <f>Base_14W!C20*PARAMETRES_NP!$C$16</f>
        <v>4024.9999999999995</v>
      </c>
      <c r="D20" s="5">
        <f>Base_14W!D20*PARAMETRES_NP!$C$16</f>
        <v>4024.9999999999995</v>
      </c>
      <c r="E20" s="5">
        <f>Base_14W!E20*PARAMETRES_NP!$C$16</f>
        <v>4024.9999999999995</v>
      </c>
      <c r="F20" s="5">
        <f>Base_14W!F20*PARAMETRES_NP!$C$16</f>
        <v>4024.9999999999995</v>
      </c>
      <c r="G20" s="5">
        <f>Base_14W!G20*PARAMETRES_NP!$C$16</f>
        <v>4024.9999999999995</v>
      </c>
      <c r="H20" s="5">
        <f>Base_14W!H20*PARAMETRES_NP!$C$16</f>
        <v>4024.9999999999995</v>
      </c>
      <c r="I20" s="5">
        <f>Base_14W!I20*PARAMETRES_NP!$C$16</f>
        <v>4024.9999999999995</v>
      </c>
      <c r="J20" s="5">
        <f>Base_14W!J20*PARAMETRES_NP!$C$16</f>
        <v>4024.9999999999995</v>
      </c>
      <c r="K20" s="5">
        <f>Base_14W!K20*PARAMETRES_NP!$C$16</f>
        <v>4024.9999999999995</v>
      </c>
      <c r="L20" s="5">
        <f>Base_14W!L20*PARAMETRES_NP!$C$16</f>
        <v>4024.9999999999995</v>
      </c>
      <c r="M20" s="5">
        <f>Base_14W!M20*PARAMETRES_NP!$C$16</f>
        <v>4024.9999999999995</v>
      </c>
      <c r="N20" s="5">
        <f>Base_14W!N20*PARAMETRES_NP!$C$16</f>
        <v>4024.9999999999995</v>
      </c>
      <c r="O20" s="5">
        <f>Base_14W!O20*PARAMETRES_NP!$C$16</f>
        <v>4024.9999999999995</v>
      </c>
      <c r="P20" s="5">
        <f>Base_14W!P20*PARAMETRES_NP!$C$16</f>
        <v>4024.9999999999995</v>
      </c>
    </row>
    <row r="21" spans="1:16" x14ac:dyDescent="0.3">
      <c r="A21" s="4" t="s">
        <v>39</v>
      </c>
      <c r="B21" s="2" t="s">
        <v>42</v>
      </c>
      <c r="C21" s="5">
        <f>Base_14W!C21*PARAMETRES_NP!$C$16</f>
        <v>0</v>
      </c>
      <c r="D21" s="5">
        <f>Base_14W!D21*PARAMETRES_NP!$C$16</f>
        <v>0</v>
      </c>
      <c r="E21" s="5">
        <f>Base_14W!E21*PARAMETRES_NP!$C$16</f>
        <v>0</v>
      </c>
      <c r="F21" s="5">
        <f>Base_14W!F21*PARAMETRES_NP!$C$16</f>
        <v>0</v>
      </c>
      <c r="G21" s="5">
        <f>Base_14W!G21*PARAMETRES_NP!$C$16</f>
        <v>0</v>
      </c>
      <c r="H21" s="5">
        <f>Base_14W!H21*PARAMETRES_NP!$C$16</f>
        <v>0</v>
      </c>
      <c r="I21" s="5">
        <f>Base_14W!I21*PARAMETRES_NP!$C$16</f>
        <v>0</v>
      </c>
      <c r="J21" s="5">
        <f>Base_14W!J21*PARAMETRES_NP!$C$16</f>
        <v>0</v>
      </c>
      <c r="K21" s="5">
        <f>Base_14W!K21*PARAMETRES_NP!$C$16</f>
        <v>0</v>
      </c>
      <c r="L21" s="5">
        <f>Base_14W!L21*PARAMETRES_NP!$C$16</f>
        <v>0</v>
      </c>
      <c r="M21" s="5">
        <f>Base_14W!M21*PARAMETRES_NP!$C$16</f>
        <v>0</v>
      </c>
      <c r="N21" s="5">
        <f>Base_14W!N21*PARAMETRES_NP!$C$16</f>
        <v>0</v>
      </c>
      <c r="O21" s="5">
        <f>Base_14W!O21*PARAMETRES_NP!$C$16</f>
        <v>0</v>
      </c>
      <c r="P21" s="5">
        <f>Base_14W!P21*PARAMETRES_NP!$C$16</f>
        <v>0</v>
      </c>
    </row>
    <row r="22" spans="1:16" x14ac:dyDescent="0.3">
      <c r="A22" s="4" t="s">
        <v>39</v>
      </c>
      <c r="B22" s="4" t="s">
        <v>43</v>
      </c>
      <c r="C22" s="5">
        <f>Base_14W!C22*PARAMETRES_NP!$C$16</f>
        <v>0</v>
      </c>
      <c r="D22" s="5">
        <f>Base_14W!D22*PARAMETRES_NP!$C$16</f>
        <v>0</v>
      </c>
      <c r="E22" s="5">
        <f>Base_14W!E22*PARAMETRES_NP!$C$16</f>
        <v>0</v>
      </c>
      <c r="F22" s="5">
        <f>Base_14W!F22*PARAMETRES_NP!$C$16</f>
        <v>0</v>
      </c>
      <c r="G22" s="5">
        <f>Base_14W!G22*PARAMETRES_NP!$C$16</f>
        <v>0</v>
      </c>
      <c r="H22" s="5">
        <f>Base_14W!H22*PARAMETRES_NP!$C$16</f>
        <v>0</v>
      </c>
      <c r="I22" s="5">
        <f>Base_14W!I22*PARAMETRES_NP!$C$16</f>
        <v>0</v>
      </c>
      <c r="J22" s="5">
        <f>Base_14W!J22*PARAMETRES_NP!$C$16</f>
        <v>0</v>
      </c>
      <c r="K22" s="5">
        <f>Base_14W!K22*PARAMETRES_NP!$C$16</f>
        <v>0</v>
      </c>
      <c r="L22" s="5">
        <f>Base_14W!L22*PARAMETRES_NP!$C$16</f>
        <v>0</v>
      </c>
      <c r="M22" s="5">
        <f>Base_14W!M22*PARAMETRES_NP!$C$16</f>
        <v>0</v>
      </c>
      <c r="N22" s="5">
        <f>Base_14W!N22*PARAMETRES_NP!$C$16</f>
        <v>0</v>
      </c>
      <c r="O22" s="5">
        <f>Base_14W!O22*PARAMETRES_NP!$C$16</f>
        <v>0</v>
      </c>
      <c r="P22" s="5">
        <f>Base_14W!P22*PARAMETRES_NP!$C$16</f>
        <v>0</v>
      </c>
    </row>
    <row r="23" spans="1:16" x14ac:dyDescent="0.3">
      <c r="A23" s="4" t="s">
        <v>39</v>
      </c>
      <c r="B23" s="4" t="s">
        <v>44</v>
      </c>
      <c r="C23" s="5">
        <f>Base_14W!C23*PARAMETRES_NP!$C$16</f>
        <v>0</v>
      </c>
      <c r="D23" s="5">
        <f>Base_14W!D23*PARAMETRES_NP!$C$16</f>
        <v>0</v>
      </c>
      <c r="E23" s="5">
        <f>Base_14W!E23*PARAMETRES_NP!$C$16</f>
        <v>0</v>
      </c>
      <c r="F23" s="5">
        <f>Base_14W!F23*PARAMETRES_NP!$C$16</f>
        <v>0</v>
      </c>
      <c r="G23" s="5">
        <f>Base_14W!G23*PARAMETRES_NP!$C$16</f>
        <v>0</v>
      </c>
      <c r="H23" s="5">
        <f>Base_14W!H23*PARAMETRES_NP!$C$16</f>
        <v>0</v>
      </c>
      <c r="I23" s="5">
        <f>Base_14W!I23*PARAMETRES_NP!$C$16</f>
        <v>0</v>
      </c>
      <c r="J23" s="5">
        <f>Base_14W!J23*PARAMETRES_NP!$C$16</f>
        <v>0</v>
      </c>
      <c r="K23" s="5">
        <f>Base_14W!K23*PARAMETRES_NP!$C$16</f>
        <v>0</v>
      </c>
      <c r="L23" s="5">
        <f>Base_14W!L23*PARAMETRES_NP!$C$16</f>
        <v>0</v>
      </c>
      <c r="M23" s="5">
        <f>Base_14W!M23*PARAMETRES_NP!$C$16</f>
        <v>0</v>
      </c>
      <c r="N23" s="5">
        <f>Base_14W!N23*PARAMETRES_NP!$C$16</f>
        <v>0</v>
      </c>
      <c r="O23" s="5">
        <f>Base_14W!O23*PARAMETRES_NP!$C$16</f>
        <v>0</v>
      </c>
      <c r="P23" s="5">
        <f>Base_14W!P23*PARAMETRES_NP!$C$16</f>
        <v>0</v>
      </c>
    </row>
    <row r="24" spans="1:16" x14ac:dyDescent="0.3">
      <c r="A24" s="4" t="s">
        <v>39</v>
      </c>
      <c r="B24" s="4" t="s">
        <v>45</v>
      </c>
      <c r="C24" s="5">
        <f>Base_14W!C24*PARAMETRES_NP!$C$16</f>
        <v>0</v>
      </c>
      <c r="D24" s="5">
        <f>Base_14W!D24*PARAMETRES_NP!$C$16</f>
        <v>0</v>
      </c>
      <c r="E24" s="5">
        <f>Base_14W!E24*PARAMETRES_NP!$C$16</f>
        <v>0</v>
      </c>
      <c r="F24" s="5">
        <f>Base_14W!F24*PARAMETRES_NP!$C$16</f>
        <v>0</v>
      </c>
      <c r="G24" s="5">
        <f>Base_14W!G24*PARAMETRES_NP!$C$16</f>
        <v>0</v>
      </c>
      <c r="H24" s="5">
        <f>Base_14W!H24*PARAMETRES_NP!$C$16</f>
        <v>0</v>
      </c>
      <c r="I24" s="5">
        <f>Base_14W!I24*PARAMETRES_NP!$C$16</f>
        <v>0</v>
      </c>
      <c r="J24" s="5">
        <f>Base_14W!J24*PARAMETRES_NP!$C$16</f>
        <v>0</v>
      </c>
      <c r="K24" s="5">
        <f>Base_14W!K24*PARAMETRES_NP!$C$16</f>
        <v>0</v>
      </c>
      <c r="L24" s="5">
        <f>Base_14W!L24*PARAMETRES_NP!$C$16</f>
        <v>0</v>
      </c>
      <c r="M24" s="5">
        <f>Base_14W!M24*PARAMETRES_NP!$C$16</f>
        <v>0</v>
      </c>
      <c r="N24" s="5">
        <f>Base_14W!N24*PARAMETRES_NP!$C$16</f>
        <v>0</v>
      </c>
      <c r="O24" s="5">
        <f>Base_14W!O24*PARAMETRES_NP!$C$16</f>
        <v>0</v>
      </c>
      <c r="P24" s="5">
        <f>Base_14W!P24*PARAMETRES_NP!$C$16</f>
        <v>0</v>
      </c>
    </row>
    <row r="25" spans="1:16" x14ac:dyDescent="0.3">
      <c r="A25" s="4" t="s">
        <v>39</v>
      </c>
      <c r="B25" s="4" t="s">
        <v>46</v>
      </c>
      <c r="C25" s="5">
        <f>Base_14W!C25*PARAMETRES_NP!$C$16</f>
        <v>0</v>
      </c>
      <c r="D25" s="5">
        <f>Base_14W!D25*PARAMETRES_NP!$C$16</f>
        <v>0</v>
      </c>
      <c r="E25" s="5">
        <f>Base_14W!E25*PARAMETRES_NP!$C$16</f>
        <v>0</v>
      </c>
      <c r="F25" s="5">
        <f>Base_14W!F25*PARAMETRES_NP!$C$16</f>
        <v>0</v>
      </c>
      <c r="G25" s="5">
        <f>Base_14W!G25*PARAMETRES_NP!$C$16</f>
        <v>0</v>
      </c>
      <c r="H25" s="5">
        <f>Base_14W!H25*PARAMETRES_NP!$C$16</f>
        <v>0</v>
      </c>
      <c r="I25" s="5">
        <f>Base_14W!I25*PARAMETRES_NP!$C$16</f>
        <v>0</v>
      </c>
      <c r="J25" s="5">
        <f>Base_14W!J25*PARAMETRES_NP!$C$16</f>
        <v>0</v>
      </c>
      <c r="K25" s="5">
        <f>Base_14W!K25*PARAMETRES_NP!$C$16</f>
        <v>0</v>
      </c>
      <c r="L25" s="5">
        <f>Base_14W!L25*PARAMETRES_NP!$C$16</f>
        <v>0</v>
      </c>
      <c r="M25" s="5">
        <f>Base_14W!M25*PARAMETRES_NP!$C$16</f>
        <v>0</v>
      </c>
      <c r="N25" s="5">
        <f>Base_14W!N25*PARAMETRES_NP!$C$16</f>
        <v>0</v>
      </c>
      <c r="O25" s="5">
        <f>Base_14W!O25*PARAMETRES_NP!$C$16</f>
        <v>0</v>
      </c>
      <c r="P25" s="5">
        <f>Base_14W!P25*PARAMETRES_NP!$C$16</f>
        <v>0</v>
      </c>
    </row>
    <row r="26" spans="1:16" x14ac:dyDescent="0.3">
      <c r="A26" s="4" t="s">
        <v>39</v>
      </c>
      <c r="B26" s="4" t="s">
        <v>47</v>
      </c>
      <c r="C26" s="5">
        <f>Base_14W!C26*PARAMETRES_NP!$C$16</f>
        <v>0</v>
      </c>
      <c r="D26" s="5">
        <f>Base_14W!D26*PARAMETRES_NP!$C$16</f>
        <v>0</v>
      </c>
      <c r="E26" s="5">
        <f>Base_14W!E26*PARAMETRES_NP!$C$16</f>
        <v>0</v>
      </c>
      <c r="F26" s="5">
        <f>Base_14W!F26*PARAMETRES_NP!$C$16</f>
        <v>0</v>
      </c>
      <c r="G26" s="5">
        <f>Base_14W!G26*PARAMETRES_NP!$C$16</f>
        <v>0</v>
      </c>
      <c r="H26" s="5">
        <f>Base_14W!H26*PARAMETRES_NP!$C$16</f>
        <v>229999.99999999997</v>
      </c>
      <c r="I26" s="5">
        <f>Base_14W!I26*PARAMETRES_NP!$C$16</f>
        <v>0</v>
      </c>
      <c r="J26" s="5">
        <f>Base_14W!J26*PARAMETRES_NP!$C$16</f>
        <v>0</v>
      </c>
      <c r="K26" s="5">
        <f>Base_14W!K26*PARAMETRES_NP!$C$16</f>
        <v>0</v>
      </c>
      <c r="L26" s="5">
        <f>Base_14W!L26*PARAMETRES_NP!$C$16</f>
        <v>0</v>
      </c>
      <c r="M26" s="5">
        <f>Base_14W!M26*PARAMETRES_NP!$C$16</f>
        <v>0</v>
      </c>
      <c r="N26" s="5">
        <f>Base_14W!N26*PARAMETRES_NP!$C$16</f>
        <v>0</v>
      </c>
      <c r="O26" s="5">
        <f>Base_14W!O26*PARAMETRES_NP!$C$16</f>
        <v>0</v>
      </c>
      <c r="P26" s="5">
        <f>Base_14W!P26*PARAMETRES_NP!$C$16</f>
        <v>0</v>
      </c>
    </row>
    <row r="27" spans="1:16" s="22" customFormat="1" x14ac:dyDescent="0.3">
      <c r="A27" s="6"/>
      <c r="B27" s="23" t="s">
        <v>48</v>
      </c>
      <c r="C27" s="24">
        <f t="shared" ref="C27:P27" si="2">SUM(C19:C26)</f>
        <v>9775</v>
      </c>
      <c r="D27" s="24">
        <f t="shared" si="2"/>
        <v>21275</v>
      </c>
      <c r="E27" s="24">
        <f t="shared" si="2"/>
        <v>15525</v>
      </c>
      <c r="F27" s="24">
        <f t="shared" si="2"/>
        <v>27025</v>
      </c>
      <c r="G27" s="24">
        <f t="shared" si="2"/>
        <v>9775</v>
      </c>
      <c r="H27" s="24">
        <f t="shared" si="2"/>
        <v>245524.99999999997</v>
      </c>
      <c r="I27" s="24">
        <f t="shared" si="2"/>
        <v>21275</v>
      </c>
      <c r="J27" s="24">
        <f t="shared" si="2"/>
        <v>38525</v>
      </c>
      <c r="K27" s="24">
        <f t="shared" si="2"/>
        <v>6325</v>
      </c>
      <c r="L27" s="24">
        <f t="shared" si="2"/>
        <v>9775</v>
      </c>
      <c r="M27" s="24">
        <f t="shared" si="2"/>
        <v>32774.999999999993</v>
      </c>
      <c r="N27" s="24">
        <f t="shared" si="2"/>
        <v>27025</v>
      </c>
      <c r="O27" s="24">
        <f t="shared" si="2"/>
        <v>61524.999999999993</v>
      </c>
      <c r="P27" s="24">
        <f t="shared" si="2"/>
        <v>6325</v>
      </c>
    </row>
    <row r="29" spans="1:16" x14ac:dyDescent="0.3">
      <c r="B29" s="1" t="s">
        <v>49</v>
      </c>
      <c r="C29" s="5">
        <f t="shared" ref="C29:P29" si="3">C16-C27</f>
        <v>-8975</v>
      </c>
      <c r="D29" s="5">
        <f t="shared" si="3"/>
        <v>22725</v>
      </c>
      <c r="E29" s="5">
        <f t="shared" si="3"/>
        <v>475</v>
      </c>
      <c r="F29" s="5">
        <f t="shared" si="3"/>
        <v>-24625</v>
      </c>
      <c r="G29" s="5">
        <f t="shared" si="3"/>
        <v>-6575</v>
      </c>
      <c r="H29" s="5">
        <f t="shared" si="3"/>
        <v>-225524.99999999997</v>
      </c>
      <c r="I29" s="5">
        <f t="shared" si="3"/>
        <v>2725</v>
      </c>
      <c r="J29" s="5">
        <f t="shared" si="3"/>
        <v>-26525</v>
      </c>
      <c r="K29" s="5">
        <f t="shared" si="3"/>
        <v>33675</v>
      </c>
      <c r="L29" s="5">
        <f t="shared" si="3"/>
        <v>22225</v>
      </c>
      <c r="M29" s="5">
        <f t="shared" si="3"/>
        <v>3225.0000000000073</v>
      </c>
      <c r="N29" s="5">
        <f t="shared" si="3"/>
        <v>-23025</v>
      </c>
      <c r="O29" s="5">
        <f t="shared" si="3"/>
        <v>-13524.999999999993</v>
      </c>
      <c r="P29" s="5">
        <f t="shared" si="3"/>
        <v>4075</v>
      </c>
    </row>
    <row r="30" spans="1:16" x14ac:dyDescent="0.3">
      <c r="B30" s="23" t="s">
        <v>50</v>
      </c>
      <c r="C30" s="24">
        <f>C9+C29</f>
        <v>102525</v>
      </c>
      <c r="D30" s="24">
        <f t="shared" ref="D30:P30" si="4">C30+D29</f>
        <v>125250</v>
      </c>
      <c r="E30" s="24">
        <f t="shared" si="4"/>
        <v>125725</v>
      </c>
      <c r="F30" s="24">
        <f t="shared" si="4"/>
        <v>101100</v>
      </c>
      <c r="G30" s="24">
        <f t="shared" si="4"/>
        <v>94525</v>
      </c>
      <c r="H30" s="24">
        <f t="shared" si="4"/>
        <v>-130999.99999999997</v>
      </c>
      <c r="I30" s="24">
        <f t="shared" si="4"/>
        <v>-128274.99999999997</v>
      </c>
      <c r="J30" s="24">
        <f t="shared" si="4"/>
        <v>-154799.99999999997</v>
      </c>
      <c r="K30" s="24">
        <f t="shared" si="4"/>
        <v>-121124.99999999997</v>
      </c>
      <c r="L30" s="24">
        <f t="shared" si="4"/>
        <v>-98899.999999999971</v>
      </c>
      <c r="M30" s="24">
        <f t="shared" si="4"/>
        <v>-95674.999999999971</v>
      </c>
      <c r="N30" s="24">
        <f t="shared" si="4"/>
        <v>-118699.99999999997</v>
      </c>
      <c r="O30" s="24">
        <f t="shared" si="4"/>
        <v>-132224.99999999997</v>
      </c>
      <c r="P30" s="24">
        <f t="shared" si="4"/>
        <v>-128149.99999999997</v>
      </c>
    </row>
  </sheetData>
  <mergeCells count="2">
    <mergeCell ref="A11:B11"/>
    <mergeCell ref="A18:B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P30"/>
  <sheetViews>
    <sheetView zoomScale="90" zoomScaleNormal="90" workbookViewId="0">
      <selection activeCell="C26" sqref="C26"/>
    </sheetView>
  </sheetViews>
  <sheetFormatPr baseColWidth="10" defaultColWidth="8.88671875" defaultRowHeight="14.4" x14ac:dyDescent="0.3"/>
  <cols>
    <col min="1" max="1" width="15.6640625" style="2" customWidth="1"/>
    <col min="2" max="2" width="30.6640625" style="2" customWidth="1"/>
    <col min="3" max="16" width="14.6640625" style="2" customWidth="1"/>
    <col min="17" max="17" width="8.88671875" style="2" customWidth="1"/>
    <col min="18" max="16384" width="8.88671875" style="2"/>
  </cols>
  <sheetData>
    <row r="7" spans="1:16" x14ac:dyDescent="0.3">
      <c r="A7" s="14" t="s">
        <v>15</v>
      </c>
      <c r="B7" s="14" t="s">
        <v>16</v>
      </c>
      <c r="C7" s="14" t="s">
        <v>17</v>
      </c>
      <c r="D7" s="14" t="s">
        <v>18</v>
      </c>
      <c r="E7" s="14" t="s">
        <v>19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</row>
    <row r="8" spans="1:16" ht="16.2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6.2" customHeight="1" x14ac:dyDescent="0.3">
      <c r="A9" s="1" t="s">
        <v>1</v>
      </c>
      <c r="B9" s="1"/>
      <c r="C9" s="19">
        <f>PARAMETRES_NP!B8</f>
        <v>111500</v>
      </c>
      <c r="D9" s="16">
        <f t="shared" ref="D9:P9" si="0">C30</f>
        <v>104525</v>
      </c>
      <c r="E9" s="16">
        <f t="shared" si="0"/>
        <v>147450</v>
      </c>
      <c r="F9" s="16">
        <f t="shared" si="0"/>
        <v>156625</v>
      </c>
      <c r="G9" s="16">
        <f t="shared" si="0"/>
        <v>137600</v>
      </c>
      <c r="H9" s="16">
        <f t="shared" si="0"/>
        <v>133925</v>
      </c>
      <c r="I9" s="16">
        <f t="shared" si="0"/>
        <v>-41400</v>
      </c>
      <c r="J9" s="16">
        <f t="shared" si="0"/>
        <v>-25975</v>
      </c>
      <c r="K9" s="16">
        <f t="shared" si="0"/>
        <v>-41300</v>
      </c>
      <c r="L9" s="16">
        <f t="shared" si="0"/>
        <v>8475.0000000000073</v>
      </c>
      <c r="M9" s="16">
        <f t="shared" si="0"/>
        <v>44400.000000000007</v>
      </c>
      <c r="N9" s="16">
        <f t="shared" si="0"/>
        <v>66825.000000000015</v>
      </c>
      <c r="O9" s="16">
        <f t="shared" si="0"/>
        <v>50000.000000000015</v>
      </c>
      <c r="P9" s="16">
        <f t="shared" si="0"/>
        <v>65175.000000000015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31" t="s">
        <v>31</v>
      </c>
      <c r="B11" s="32"/>
    </row>
    <row r="12" spans="1:16" x14ac:dyDescent="0.3">
      <c r="A12" s="4" t="s">
        <v>32</v>
      </c>
      <c r="B12" s="4" t="s">
        <v>33</v>
      </c>
      <c r="C12" s="5">
        <f>Base_14W!C12*PARAMETRES_NP!$D$15</f>
        <v>1100</v>
      </c>
      <c r="D12" s="5">
        <f>Base_14W!D12*PARAMETRES_NP!$D$15</f>
        <v>55000.000000000007</v>
      </c>
      <c r="E12" s="5">
        <f>Base_14W!E12*PARAMETRES_NP!$D$15</f>
        <v>22000</v>
      </c>
      <c r="F12" s="5">
        <f>Base_14W!F12*PARAMETRES_NP!$D$15</f>
        <v>3300.0000000000005</v>
      </c>
      <c r="G12" s="5">
        <f>Base_14W!G12*PARAMETRES_NP!$D$15</f>
        <v>4400</v>
      </c>
      <c r="H12" s="5">
        <f>Base_14W!H12*PARAMETRES_NP!$D$15</f>
        <v>27500.000000000004</v>
      </c>
      <c r="I12" s="5">
        <f>Base_14W!I12*PARAMETRES_NP!$D$15</f>
        <v>33000</v>
      </c>
      <c r="J12" s="5">
        <f>Base_14W!J12*PARAMETRES_NP!$D$15</f>
        <v>16500</v>
      </c>
      <c r="K12" s="5">
        <f>Base_14W!K12*PARAMETRES_NP!$D$15</f>
        <v>55000.000000000007</v>
      </c>
      <c r="L12" s="5">
        <f>Base_14W!L12*PARAMETRES_NP!$D$15</f>
        <v>44000</v>
      </c>
      <c r="M12" s="5">
        <f>Base_14W!M12*PARAMETRES_NP!$D$15</f>
        <v>49500.000000000007</v>
      </c>
      <c r="N12" s="5">
        <f>Base_14W!N12*PARAMETRES_NP!$D$15</f>
        <v>5500</v>
      </c>
      <c r="O12" s="5">
        <f>Base_14W!O12*PARAMETRES_NP!$D$15</f>
        <v>66000</v>
      </c>
      <c r="P12" s="5">
        <f>Base_14W!P12*PARAMETRES_NP!$D$15</f>
        <v>14300.000000000002</v>
      </c>
    </row>
    <row r="13" spans="1:16" x14ac:dyDescent="0.3">
      <c r="A13" s="4" t="s">
        <v>32</v>
      </c>
      <c r="B13" s="4" t="s">
        <v>34</v>
      </c>
      <c r="C13" s="5">
        <f>Base_14W!C13*PARAMETRES_NP!$D$15</f>
        <v>0</v>
      </c>
      <c r="D13" s="5">
        <f>Base_14W!D13*PARAMETRES_NP!$D$15</f>
        <v>0</v>
      </c>
      <c r="E13" s="5">
        <f>Base_14W!E13*PARAMETRES_NP!$D$15</f>
        <v>0</v>
      </c>
      <c r="F13" s="5">
        <f>Base_14W!F13*PARAMETRES_NP!$D$15</f>
        <v>0</v>
      </c>
      <c r="G13" s="5">
        <f>Base_14W!G13*PARAMETRES_NP!$D$15</f>
        <v>0</v>
      </c>
      <c r="H13" s="5">
        <f>Base_14W!H13*PARAMETRES_NP!$D$15</f>
        <v>0</v>
      </c>
      <c r="I13" s="5">
        <f>Base_14W!I13*PARAMETRES_NP!$D$15</f>
        <v>0</v>
      </c>
      <c r="J13" s="5">
        <f>Base_14W!J13*PARAMETRES_NP!$D$15</f>
        <v>0</v>
      </c>
      <c r="K13" s="5">
        <f>Base_14W!K13*PARAMETRES_NP!$D$15</f>
        <v>0</v>
      </c>
      <c r="L13" s="5">
        <f>Base_14W!L13*PARAMETRES_NP!$D$15</f>
        <v>0</v>
      </c>
      <c r="M13" s="5">
        <f>Base_14W!M13*PARAMETRES_NP!$D$15</f>
        <v>0</v>
      </c>
      <c r="N13" s="5">
        <f>Base_14W!N13*PARAMETRES_NP!$D$15</f>
        <v>0</v>
      </c>
      <c r="O13" s="5">
        <f>Base_14W!O13*PARAMETRES_NP!$D$15</f>
        <v>0</v>
      </c>
      <c r="P13" s="5">
        <f>Base_14W!P13*PARAMETRES_NP!$D$15</f>
        <v>0</v>
      </c>
    </row>
    <row r="14" spans="1:16" x14ac:dyDescent="0.3">
      <c r="A14" s="4" t="s">
        <v>32</v>
      </c>
      <c r="B14" s="4" t="s">
        <v>35</v>
      </c>
      <c r="C14" s="5">
        <f>Base_14W!C14*PARAMETRES_NP!$D$15</f>
        <v>0</v>
      </c>
      <c r="D14" s="5">
        <f>Base_14W!D14*PARAMETRES_NP!$D$15</f>
        <v>0</v>
      </c>
      <c r="E14" s="5">
        <f>Base_14W!E14*PARAMETRES_NP!$D$15</f>
        <v>0</v>
      </c>
      <c r="F14" s="5">
        <f>Base_14W!F14*PARAMETRES_NP!$D$15</f>
        <v>0</v>
      </c>
      <c r="G14" s="5">
        <f>Base_14W!G14*PARAMETRES_NP!$D$15</f>
        <v>0</v>
      </c>
      <c r="H14" s="5">
        <f>Base_14W!H14*PARAMETRES_NP!$D$15</f>
        <v>0</v>
      </c>
      <c r="I14" s="5">
        <f>Base_14W!I14*PARAMETRES_NP!$D$15</f>
        <v>0</v>
      </c>
      <c r="J14" s="5">
        <f>Base_14W!J14*PARAMETRES_NP!$D$15</f>
        <v>0</v>
      </c>
      <c r="K14" s="5">
        <f>Base_14W!K14*PARAMETRES_NP!$D$15</f>
        <v>0</v>
      </c>
      <c r="L14" s="5">
        <f>Base_14W!L14*PARAMETRES_NP!$D$15</f>
        <v>0</v>
      </c>
      <c r="M14" s="5">
        <f>Base_14W!M14*PARAMETRES_NP!$D$15</f>
        <v>0</v>
      </c>
      <c r="N14" s="5">
        <f>Base_14W!N14*PARAMETRES_NP!$D$15</f>
        <v>0</v>
      </c>
      <c r="O14" s="5">
        <f>Base_14W!O14*PARAMETRES_NP!$D$15</f>
        <v>0</v>
      </c>
      <c r="P14" s="5">
        <f>Base_14W!P14*PARAMETRES_NP!$D$15</f>
        <v>0</v>
      </c>
    </row>
    <row r="15" spans="1:16" x14ac:dyDescent="0.3">
      <c r="A15" s="4" t="s">
        <v>32</v>
      </c>
      <c r="B15" s="4" t="s">
        <v>36</v>
      </c>
      <c r="C15" s="5">
        <f>Base_14W!C15*PARAMETRES_NP!$D$15</f>
        <v>0</v>
      </c>
      <c r="D15" s="5">
        <f>Base_14W!D15*PARAMETRES_NP!$D$15</f>
        <v>5500</v>
      </c>
      <c r="E15" s="5">
        <f>Base_14W!E15*PARAMETRES_NP!$D$15</f>
        <v>0</v>
      </c>
      <c r="F15" s="5">
        <f>Base_14W!F15*PARAMETRES_NP!$D$15</f>
        <v>0</v>
      </c>
      <c r="G15" s="5">
        <f>Base_14W!G15*PARAMETRES_NP!$D$15</f>
        <v>0</v>
      </c>
      <c r="H15" s="5">
        <f>Base_14W!H15*PARAMETRES_NP!$D$15</f>
        <v>0</v>
      </c>
      <c r="I15" s="5">
        <f>Base_14W!I15*PARAMETRES_NP!$D$15</f>
        <v>0</v>
      </c>
      <c r="J15" s="5">
        <f>Base_14W!J15*PARAMETRES_NP!$D$15</f>
        <v>0</v>
      </c>
      <c r="K15" s="5">
        <f>Base_14W!K15*PARAMETRES_NP!$D$15</f>
        <v>0</v>
      </c>
      <c r="L15" s="5">
        <f>Base_14W!L15*PARAMETRES_NP!$D$15</f>
        <v>0</v>
      </c>
      <c r="M15" s="5">
        <f>Base_14W!M15*PARAMETRES_NP!$D$15</f>
        <v>0</v>
      </c>
      <c r="N15" s="5">
        <f>Base_14W!N15*PARAMETRES_NP!$D$15</f>
        <v>0</v>
      </c>
      <c r="O15" s="5">
        <f>Base_14W!O15*PARAMETRES_NP!$D$15</f>
        <v>0</v>
      </c>
      <c r="P15" s="5">
        <f>Base_14W!P15*PARAMETRES_NP!$D$15</f>
        <v>0</v>
      </c>
    </row>
    <row r="16" spans="1:16" x14ac:dyDescent="0.3">
      <c r="A16" s="4"/>
      <c r="B16" s="14" t="s">
        <v>37</v>
      </c>
      <c r="C16" s="21">
        <f t="shared" ref="C16:P16" si="1">SUM(C12:C15)</f>
        <v>1100</v>
      </c>
      <c r="D16" s="21">
        <f t="shared" si="1"/>
        <v>60500.000000000007</v>
      </c>
      <c r="E16" s="21">
        <f t="shared" si="1"/>
        <v>22000</v>
      </c>
      <c r="F16" s="21">
        <f t="shared" si="1"/>
        <v>3300.0000000000005</v>
      </c>
      <c r="G16" s="21">
        <f t="shared" si="1"/>
        <v>4400</v>
      </c>
      <c r="H16" s="21">
        <f t="shared" si="1"/>
        <v>27500.000000000004</v>
      </c>
      <c r="I16" s="21">
        <f t="shared" si="1"/>
        <v>33000</v>
      </c>
      <c r="J16" s="21">
        <f t="shared" si="1"/>
        <v>16500</v>
      </c>
      <c r="K16" s="21">
        <f t="shared" si="1"/>
        <v>55000.000000000007</v>
      </c>
      <c r="L16" s="21">
        <f t="shared" si="1"/>
        <v>44000</v>
      </c>
      <c r="M16" s="21">
        <f t="shared" si="1"/>
        <v>49500.000000000007</v>
      </c>
      <c r="N16" s="21">
        <f t="shared" si="1"/>
        <v>5500</v>
      </c>
      <c r="O16" s="21">
        <f t="shared" si="1"/>
        <v>66000</v>
      </c>
      <c r="P16" s="21">
        <f t="shared" si="1"/>
        <v>14300.000000000002</v>
      </c>
    </row>
    <row r="18" spans="1:16" x14ac:dyDescent="0.3">
      <c r="A18" s="31" t="s">
        <v>38</v>
      </c>
      <c r="B18" s="32"/>
    </row>
    <row r="19" spans="1:16" x14ac:dyDescent="0.3">
      <c r="A19" s="4" t="s">
        <v>39</v>
      </c>
      <c r="B19" s="4" t="s">
        <v>40</v>
      </c>
      <c r="C19" s="5">
        <f>Base_14W!C19*PARAMETRES_NP!$D$16</f>
        <v>4750</v>
      </c>
      <c r="D19" s="5">
        <f>Base_14W!D19*PARAMETRES_NP!$D$16</f>
        <v>14250</v>
      </c>
      <c r="E19" s="5">
        <f>Base_14W!E19*PARAMETRES_NP!$D$16</f>
        <v>9500</v>
      </c>
      <c r="F19" s="5">
        <f>Base_14W!F19*PARAMETRES_NP!$D$16</f>
        <v>19000</v>
      </c>
      <c r="G19" s="5">
        <f>Base_14W!G19*PARAMETRES_NP!$D$16</f>
        <v>4750</v>
      </c>
      <c r="H19" s="5">
        <f>Base_14W!H19*PARAMETRES_NP!$D$16</f>
        <v>9500</v>
      </c>
      <c r="I19" s="5">
        <f>Base_14W!I19*PARAMETRES_NP!$D$16</f>
        <v>14250</v>
      </c>
      <c r="J19" s="5">
        <f>Base_14W!J19*PARAMETRES_NP!$D$16</f>
        <v>28500</v>
      </c>
      <c r="K19" s="5">
        <f>Base_14W!K19*PARAMETRES_NP!$D$16</f>
        <v>1900</v>
      </c>
      <c r="L19" s="5">
        <f>Base_14W!L19*PARAMETRES_NP!$D$16</f>
        <v>4750</v>
      </c>
      <c r="M19" s="5">
        <f>Base_14W!M19*PARAMETRES_NP!$D$16</f>
        <v>23750</v>
      </c>
      <c r="N19" s="5">
        <f>Base_14W!N19*PARAMETRES_NP!$D$16</f>
        <v>19000</v>
      </c>
      <c r="O19" s="5">
        <f>Base_14W!O19*PARAMETRES_NP!$D$16</f>
        <v>47500</v>
      </c>
      <c r="P19" s="5">
        <f>Base_14W!P19*PARAMETRES_NP!$D$16</f>
        <v>1900</v>
      </c>
    </row>
    <row r="20" spans="1:16" x14ac:dyDescent="0.3">
      <c r="A20" s="4" t="s">
        <v>39</v>
      </c>
      <c r="B20" s="4" t="s">
        <v>41</v>
      </c>
      <c r="C20" s="5">
        <f>Base_14W!C20*PARAMETRES_NP!$D$16</f>
        <v>3325</v>
      </c>
      <c r="D20" s="5">
        <f>Base_14W!D20*PARAMETRES_NP!$D$16</f>
        <v>3325</v>
      </c>
      <c r="E20" s="5">
        <f>Base_14W!E20*PARAMETRES_NP!$D$16</f>
        <v>3325</v>
      </c>
      <c r="F20" s="5">
        <f>Base_14W!F20*PARAMETRES_NP!$D$16</f>
        <v>3325</v>
      </c>
      <c r="G20" s="5">
        <f>Base_14W!G20*PARAMETRES_NP!$D$16</f>
        <v>3325</v>
      </c>
      <c r="H20" s="5">
        <f>Base_14W!H20*PARAMETRES_NP!$D$16</f>
        <v>3325</v>
      </c>
      <c r="I20" s="5">
        <f>Base_14W!I20*PARAMETRES_NP!$D$16</f>
        <v>3325</v>
      </c>
      <c r="J20" s="5">
        <f>Base_14W!J20*PARAMETRES_NP!$D$16</f>
        <v>3325</v>
      </c>
      <c r="K20" s="5">
        <f>Base_14W!K20*PARAMETRES_NP!$D$16</f>
        <v>3325</v>
      </c>
      <c r="L20" s="5">
        <f>Base_14W!L20*PARAMETRES_NP!$D$16</f>
        <v>3325</v>
      </c>
      <c r="M20" s="5">
        <f>Base_14W!M20*PARAMETRES_NP!$D$16</f>
        <v>3325</v>
      </c>
      <c r="N20" s="5">
        <f>Base_14W!N20*PARAMETRES_NP!$D$16</f>
        <v>3325</v>
      </c>
      <c r="O20" s="5">
        <f>Base_14W!O20*PARAMETRES_NP!$D$16</f>
        <v>3325</v>
      </c>
      <c r="P20" s="5">
        <f>Base_14W!P20*PARAMETRES_NP!$D$16</f>
        <v>3325</v>
      </c>
    </row>
    <row r="21" spans="1:16" x14ac:dyDescent="0.3">
      <c r="A21" s="4" t="s">
        <v>39</v>
      </c>
      <c r="B21" s="2" t="s">
        <v>42</v>
      </c>
      <c r="C21" s="5">
        <f>Base_14W!C21*PARAMETRES_NP!$D$16</f>
        <v>0</v>
      </c>
      <c r="D21" s="5">
        <f>Base_14W!D21*PARAMETRES_NP!$D$16</f>
        <v>0</v>
      </c>
      <c r="E21" s="5">
        <f>Base_14W!E21*PARAMETRES_NP!$D$16</f>
        <v>0</v>
      </c>
      <c r="F21" s="5">
        <f>Base_14W!F21*PARAMETRES_NP!$D$16</f>
        <v>0</v>
      </c>
      <c r="G21" s="5">
        <f>Base_14W!G21*PARAMETRES_NP!$D$16</f>
        <v>0</v>
      </c>
      <c r="H21" s="5">
        <f>Base_14W!H21*PARAMETRES_NP!$D$16</f>
        <v>0</v>
      </c>
      <c r="I21" s="5">
        <f>Base_14W!I21*PARAMETRES_NP!$D$16</f>
        <v>0</v>
      </c>
      <c r="J21" s="5">
        <f>Base_14W!J21*PARAMETRES_NP!$D$16</f>
        <v>0</v>
      </c>
      <c r="K21" s="5">
        <f>Base_14W!K21*PARAMETRES_NP!$D$16</f>
        <v>0</v>
      </c>
      <c r="L21" s="5">
        <f>Base_14W!L21*PARAMETRES_NP!$D$16</f>
        <v>0</v>
      </c>
      <c r="M21" s="5">
        <f>Base_14W!M21*PARAMETRES_NP!$D$16</f>
        <v>0</v>
      </c>
      <c r="N21" s="5">
        <f>Base_14W!N21*PARAMETRES_NP!$D$16</f>
        <v>0</v>
      </c>
      <c r="O21" s="5">
        <f>Base_14W!O21*PARAMETRES_NP!$D$16</f>
        <v>0</v>
      </c>
      <c r="P21" s="5">
        <f>Base_14W!P21*PARAMETRES_NP!$D$16</f>
        <v>0</v>
      </c>
    </row>
    <row r="22" spans="1:16" x14ac:dyDescent="0.3">
      <c r="A22" s="4" t="s">
        <v>39</v>
      </c>
      <c r="B22" s="4" t="s">
        <v>43</v>
      </c>
      <c r="C22" s="5">
        <f>Base_14W!C22*PARAMETRES_NP!$D$16</f>
        <v>0</v>
      </c>
      <c r="D22" s="5">
        <f>Base_14W!D22*PARAMETRES_NP!$D$16</f>
        <v>0</v>
      </c>
      <c r="E22" s="5">
        <f>Base_14W!E22*PARAMETRES_NP!$D$16</f>
        <v>0</v>
      </c>
      <c r="F22" s="5">
        <f>Base_14W!F22*PARAMETRES_NP!$D$16</f>
        <v>0</v>
      </c>
      <c r="G22" s="5">
        <f>Base_14W!G22*PARAMETRES_NP!$D$16</f>
        <v>0</v>
      </c>
      <c r="H22" s="5">
        <f>Base_14W!H22*PARAMETRES_NP!$D$16</f>
        <v>0</v>
      </c>
      <c r="I22" s="5">
        <f>Base_14W!I22*PARAMETRES_NP!$D$16</f>
        <v>0</v>
      </c>
      <c r="J22" s="5">
        <f>Base_14W!J22*PARAMETRES_NP!$D$16</f>
        <v>0</v>
      </c>
      <c r="K22" s="5">
        <f>Base_14W!K22*PARAMETRES_NP!$D$16</f>
        <v>0</v>
      </c>
      <c r="L22" s="5">
        <f>Base_14W!L22*PARAMETRES_NP!$D$16</f>
        <v>0</v>
      </c>
      <c r="M22" s="5">
        <f>Base_14W!M22*PARAMETRES_NP!$D$16</f>
        <v>0</v>
      </c>
      <c r="N22" s="5">
        <f>Base_14W!N22*PARAMETRES_NP!$D$16</f>
        <v>0</v>
      </c>
      <c r="O22" s="5">
        <f>Base_14W!O22*PARAMETRES_NP!$D$16</f>
        <v>0</v>
      </c>
      <c r="P22" s="5">
        <f>Base_14W!P22*PARAMETRES_NP!$D$16</f>
        <v>0</v>
      </c>
    </row>
    <row r="23" spans="1:16" x14ac:dyDescent="0.3">
      <c r="A23" s="4" t="s">
        <v>39</v>
      </c>
      <c r="B23" s="4" t="s">
        <v>44</v>
      </c>
      <c r="C23" s="5">
        <f>Base_14W!C23*PARAMETRES_NP!$D$16</f>
        <v>0</v>
      </c>
      <c r="D23" s="5">
        <f>Base_14W!D23*PARAMETRES_NP!$D$16</f>
        <v>0</v>
      </c>
      <c r="E23" s="5">
        <f>Base_14W!E23*PARAMETRES_NP!$D$16</f>
        <v>0</v>
      </c>
      <c r="F23" s="5">
        <f>Base_14W!F23*PARAMETRES_NP!$D$16</f>
        <v>0</v>
      </c>
      <c r="G23" s="5">
        <f>Base_14W!G23*PARAMETRES_NP!$D$16</f>
        <v>0</v>
      </c>
      <c r="H23" s="5">
        <f>Base_14W!H23*PARAMETRES_NP!$D$16</f>
        <v>0</v>
      </c>
      <c r="I23" s="5">
        <f>Base_14W!I23*PARAMETRES_NP!$D$16</f>
        <v>0</v>
      </c>
      <c r="J23" s="5">
        <f>Base_14W!J23*PARAMETRES_NP!$D$16</f>
        <v>0</v>
      </c>
      <c r="K23" s="5">
        <f>Base_14W!K23*PARAMETRES_NP!$D$16</f>
        <v>0</v>
      </c>
      <c r="L23" s="5">
        <f>Base_14W!L23*PARAMETRES_NP!$D$16</f>
        <v>0</v>
      </c>
      <c r="M23" s="5">
        <f>Base_14W!M23*PARAMETRES_NP!$D$16</f>
        <v>0</v>
      </c>
      <c r="N23" s="5">
        <f>Base_14W!N23*PARAMETRES_NP!$D$16</f>
        <v>0</v>
      </c>
      <c r="O23" s="5">
        <f>Base_14W!O23*PARAMETRES_NP!$D$16</f>
        <v>0</v>
      </c>
      <c r="P23" s="5">
        <f>Base_14W!P23*PARAMETRES_NP!$D$16</f>
        <v>0</v>
      </c>
    </row>
    <row r="24" spans="1:16" x14ac:dyDescent="0.3">
      <c r="A24" s="4" t="s">
        <v>39</v>
      </c>
      <c r="B24" s="4" t="s">
        <v>45</v>
      </c>
      <c r="C24" s="5">
        <f>Base_14W!C24*PARAMETRES_NP!$D$16</f>
        <v>0</v>
      </c>
      <c r="D24" s="5">
        <f>Base_14W!D24*PARAMETRES_NP!$D$16</f>
        <v>0</v>
      </c>
      <c r="E24" s="5">
        <f>Base_14W!E24*PARAMETRES_NP!$D$16</f>
        <v>0</v>
      </c>
      <c r="F24" s="5">
        <f>Base_14W!F24*PARAMETRES_NP!$D$16</f>
        <v>0</v>
      </c>
      <c r="G24" s="5">
        <f>Base_14W!G24*PARAMETRES_NP!$D$16</f>
        <v>0</v>
      </c>
      <c r="H24" s="5">
        <f>Base_14W!H24*PARAMETRES_NP!$D$16</f>
        <v>0</v>
      </c>
      <c r="I24" s="5">
        <f>Base_14W!I24*PARAMETRES_NP!$D$16</f>
        <v>0</v>
      </c>
      <c r="J24" s="5">
        <f>Base_14W!J24*PARAMETRES_NP!$D$16</f>
        <v>0</v>
      </c>
      <c r="K24" s="5">
        <f>Base_14W!K24*PARAMETRES_NP!$D$16</f>
        <v>0</v>
      </c>
      <c r="L24" s="5">
        <f>Base_14W!L24*PARAMETRES_NP!$D$16</f>
        <v>0</v>
      </c>
      <c r="M24" s="5">
        <f>Base_14W!M24*PARAMETRES_NP!$D$16</f>
        <v>0</v>
      </c>
      <c r="N24" s="5">
        <f>Base_14W!N24*PARAMETRES_NP!$D$16</f>
        <v>0</v>
      </c>
      <c r="O24" s="5">
        <f>Base_14W!O24*PARAMETRES_NP!$D$16</f>
        <v>0</v>
      </c>
      <c r="P24" s="5">
        <f>Base_14W!P24*PARAMETRES_NP!$D$16</f>
        <v>0</v>
      </c>
    </row>
    <row r="25" spans="1:16" x14ac:dyDescent="0.3">
      <c r="A25" s="4" t="s">
        <v>39</v>
      </c>
      <c r="B25" s="4" t="s">
        <v>46</v>
      </c>
      <c r="C25" s="5">
        <f>Base_14W!C25*PARAMETRES_NP!$D$16</f>
        <v>0</v>
      </c>
      <c r="D25" s="5">
        <f>Base_14W!D25*PARAMETRES_NP!$D$16</f>
        <v>0</v>
      </c>
      <c r="E25" s="5">
        <f>Base_14W!E25*PARAMETRES_NP!$D$16</f>
        <v>0</v>
      </c>
      <c r="F25" s="5">
        <f>Base_14W!F25*PARAMETRES_NP!$D$16</f>
        <v>0</v>
      </c>
      <c r="G25" s="5">
        <f>Base_14W!G25*PARAMETRES_NP!$D$16</f>
        <v>0</v>
      </c>
      <c r="H25" s="5">
        <f>Base_14W!H25*PARAMETRES_NP!$D$16</f>
        <v>0</v>
      </c>
      <c r="I25" s="5">
        <f>Base_14W!I25*PARAMETRES_NP!$D$16</f>
        <v>0</v>
      </c>
      <c r="J25" s="5">
        <f>Base_14W!J25*PARAMETRES_NP!$D$16</f>
        <v>0</v>
      </c>
      <c r="K25" s="5">
        <f>Base_14W!K25*PARAMETRES_NP!$D$16</f>
        <v>0</v>
      </c>
      <c r="L25" s="5">
        <f>Base_14W!L25*PARAMETRES_NP!$D$16</f>
        <v>0</v>
      </c>
      <c r="M25" s="5">
        <f>Base_14W!M25*PARAMETRES_NP!$D$16</f>
        <v>0</v>
      </c>
      <c r="N25" s="5">
        <f>Base_14W!N25*PARAMETRES_NP!$D$16</f>
        <v>0</v>
      </c>
      <c r="O25" s="5">
        <f>Base_14W!O25*PARAMETRES_NP!$D$16</f>
        <v>0</v>
      </c>
      <c r="P25" s="5">
        <f>Base_14W!P25*PARAMETRES_NP!$D$16</f>
        <v>0</v>
      </c>
    </row>
    <row r="26" spans="1:16" x14ac:dyDescent="0.3">
      <c r="A26" s="4" t="s">
        <v>39</v>
      </c>
      <c r="B26" s="4" t="s">
        <v>47</v>
      </c>
      <c r="C26" s="5">
        <f>Base_14W!C26*PARAMETRES_NP!$D$16</f>
        <v>0</v>
      </c>
      <c r="D26" s="5">
        <f>Base_14W!D26*PARAMETRES_NP!$D$16</f>
        <v>0</v>
      </c>
      <c r="E26" s="5">
        <f>Base_14W!E26*PARAMETRES_NP!$D$16</f>
        <v>0</v>
      </c>
      <c r="F26" s="5">
        <f>Base_14W!F26*PARAMETRES_NP!$D$16</f>
        <v>0</v>
      </c>
      <c r="G26" s="5">
        <f>Base_14W!G26*PARAMETRES_NP!$D$16</f>
        <v>0</v>
      </c>
      <c r="H26" s="5">
        <f>Base_14W!H26*PARAMETRES_NP!$D$16</f>
        <v>190000</v>
      </c>
      <c r="I26" s="5">
        <f>Base_14W!I26*PARAMETRES_NP!$D$16</f>
        <v>0</v>
      </c>
      <c r="J26" s="5">
        <f>Base_14W!J26*PARAMETRES_NP!$D$16</f>
        <v>0</v>
      </c>
      <c r="K26" s="5">
        <f>Base_14W!K26*PARAMETRES_NP!$D$16</f>
        <v>0</v>
      </c>
      <c r="L26" s="5">
        <f>Base_14W!L26*PARAMETRES_NP!$D$16</f>
        <v>0</v>
      </c>
      <c r="M26" s="5">
        <f>Base_14W!M26*PARAMETRES_NP!$D$16</f>
        <v>0</v>
      </c>
      <c r="N26" s="5">
        <f>Base_14W!N26*PARAMETRES_NP!$D$16</f>
        <v>0</v>
      </c>
      <c r="O26" s="5">
        <f>Base_14W!O26*PARAMETRES_NP!$D$16</f>
        <v>0</v>
      </c>
      <c r="P26" s="5">
        <f>Base_14W!P26*PARAMETRES_NP!$D$16</f>
        <v>0</v>
      </c>
    </row>
    <row r="27" spans="1:16" x14ac:dyDescent="0.3">
      <c r="A27" s="4"/>
      <c r="B27" s="14" t="s">
        <v>48</v>
      </c>
      <c r="C27" s="21">
        <f t="shared" ref="C27:P27" si="2">SUM(C19:C26)</f>
        <v>8075</v>
      </c>
      <c r="D27" s="21">
        <f t="shared" si="2"/>
        <v>17575</v>
      </c>
      <c r="E27" s="21">
        <f t="shared" si="2"/>
        <v>12825</v>
      </c>
      <c r="F27" s="21">
        <f t="shared" si="2"/>
        <v>22325</v>
      </c>
      <c r="G27" s="21">
        <f t="shared" si="2"/>
        <v>8075</v>
      </c>
      <c r="H27" s="21">
        <f t="shared" si="2"/>
        <v>202825</v>
      </c>
      <c r="I27" s="21">
        <f t="shared" si="2"/>
        <v>17575</v>
      </c>
      <c r="J27" s="21">
        <f t="shared" si="2"/>
        <v>31825</v>
      </c>
      <c r="K27" s="21">
        <f t="shared" si="2"/>
        <v>5225</v>
      </c>
      <c r="L27" s="21">
        <f t="shared" si="2"/>
        <v>8075</v>
      </c>
      <c r="M27" s="21">
        <f t="shared" si="2"/>
        <v>27075</v>
      </c>
      <c r="N27" s="21">
        <f t="shared" si="2"/>
        <v>22325</v>
      </c>
      <c r="O27" s="21">
        <f t="shared" si="2"/>
        <v>50825</v>
      </c>
      <c r="P27" s="21">
        <f t="shared" si="2"/>
        <v>5225</v>
      </c>
    </row>
    <row r="29" spans="1:16" x14ac:dyDescent="0.3">
      <c r="B29" s="1" t="s">
        <v>49</v>
      </c>
      <c r="C29" s="5">
        <f t="shared" ref="C29:P29" si="3">C16-C27</f>
        <v>-6975</v>
      </c>
      <c r="D29" s="5">
        <f t="shared" si="3"/>
        <v>42925.000000000007</v>
      </c>
      <c r="E29" s="5">
        <f t="shared" si="3"/>
        <v>9175</v>
      </c>
      <c r="F29" s="5">
        <f t="shared" si="3"/>
        <v>-19025</v>
      </c>
      <c r="G29" s="5">
        <f t="shared" si="3"/>
        <v>-3675</v>
      </c>
      <c r="H29" s="5">
        <f t="shared" si="3"/>
        <v>-175325</v>
      </c>
      <c r="I29" s="5">
        <f t="shared" si="3"/>
        <v>15425</v>
      </c>
      <c r="J29" s="5">
        <f t="shared" si="3"/>
        <v>-15325</v>
      </c>
      <c r="K29" s="5">
        <f t="shared" si="3"/>
        <v>49775.000000000007</v>
      </c>
      <c r="L29" s="5">
        <f t="shared" si="3"/>
        <v>35925</v>
      </c>
      <c r="M29" s="5">
        <f t="shared" si="3"/>
        <v>22425.000000000007</v>
      </c>
      <c r="N29" s="5">
        <f t="shared" si="3"/>
        <v>-16825</v>
      </c>
      <c r="O29" s="5">
        <f t="shared" si="3"/>
        <v>15175</v>
      </c>
      <c r="P29" s="5">
        <f t="shared" si="3"/>
        <v>9075.0000000000018</v>
      </c>
    </row>
    <row r="30" spans="1:16" x14ac:dyDescent="0.3">
      <c r="B30" s="14" t="s">
        <v>50</v>
      </c>
      <c r="C30" s="21">
        <f>C9+C29</f>
        <v>104525</v>
      </c>
      <c r="D30" s="21">
        <f t="shared" ref="D30:P30" si="4">C30+D29</f>
        <v>147450</v>
      </c>
      <c r="E30" s="21">
        <f t="shared" si="4"/>
        <v>156625</v>
      </c>
      <c r="F30" s="21">
        <f t="shared" si="4"/>
        <v>137600</v>
      </c>
      <c r="G30" s="21">
        <f t="shared" si="4"/>
        <v>133925</v>
      </c>
      <c r="H30" s="21">
        <f t="shared" si="4"/>
        <v>-41400</v>
      </c>
      <c r="I30" s="21">
        <f t="shared" si="4"/>
        <v>-25975</v>
      </c>
      <c r="J30" s="21">
        <f t="shared" si="4"/>
        <v>-41300</v>
      </c>
      <c r="K30" s="21">
        <f t="shared" si="4"/>
        <v>8475.0000000000073</v>
      </c>
      <c r="L30" s="21">
        <f t="shared" si="4"/>
        <v>44400.000000000007</v>
      </c>
      <c r="M30" s="21">
        <f t="shared" si="4"/>
        <v>66825.000000000015</v>
      </c>
      <c r="N30" s="21">
        <f t="shared" si="4"/>
        <v>50000.000000000015</v>
      </c>
      <c r="O30" s="21">
        <f t="shared" si="4"/>
        <v>65175.000000000015</v>
      </c>
      <c r="P30" s="21">
        <f t="shared" si="4"/>
        <v>74250.000000000015</v>
      </c>
    </row>
  </sheetData>
  <mergeCells count="2">
    <mergeCell ref="A11:B11"/>
    <mergeCell ref="A18:B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F31"/>
  <sheetViews>
    <sheetView tabSelected="1" zoomScale="110" zoomScaleNormal="110" workbookViewId="0">
      <selection activeCell="C13" sqref="C13:D13"/>
    </sheetView>
  </sheetViews>
  <sheetFormatPr baseColWidth="10" defaultColWidth="8.88671875" defaultRowHeight="14.4" x14ac:dyDescent="0.3"/>
  <cols>
    <col min="1" max="1" width="14.6640625" style="2" customWidth="1"/>
    <col min="2" max="2" width="18.6640625" style="2" customWidth="1"/>
    <col min="3" max="3" width="25.109375" style="2" customWidth="1"/>
    <col min="4" max="4" width="22.44140625" style="2" bestFit="1" customWidth="1"/>
    <col min="5" max="6" width="18.6640625" style="2" customWidth="1"/>
    <col min="7" max="7" width="8.88671875" style="2" customWidth="1"/>
    <col min="8" max="16384" width="8.88671875" style="2"/>
  </cols>
  <sheetData>
    <row r="4" spans="1:6" ht="21" customHeight="1" x14ac:dyDescent="0.4">
      <c r="A4" s="27" t="s">
        <v>51</v>
      </c>
      <c r="B4" s="28"/>
      <c r="C4" s="28"/>
      <c r="D4" s="28"/>
      <c r="E4" s="28"/>
      <c r="F4" s="28"/>
    </row>
    <row r="6" spans="1:6" x14ac:dyDescent="0.3">
      <c r="A6" s="8"/>
    </row>
    <row r="8" spans="1:6" x14ac:dyDescent="0.3">
      <c r="A8" s="26" t="s">
        <v>52</v>
      </c>
      <c r="B8" s="26" t="s">
        <v>53</v>
      </c>
      <c r="C8" s="26" t="s">
        <v>54</v>
      </c>
      <c r="D8" s="26" t="s">
        <v>55</v>
      </c>
      <c r="E8" s="26" t="s">
        <v>56</v>
      </c>
      <c r="F8" s="26" t="s">
        <v>57</v>
      </c>
    </row>
    <row r="10" spans="1:6" x14ac:dyDescent="0.3">
      <c r="A10" s="4" t="s">
        <v>8</v>
      </c>
      <c r="B10" s="16">
        <f>MIN(Base_14W!C30:P30)</f>
        <v>-73500</v>
      </c>
      <c r="C10" s="16">
        <f>Base_14W!P30</f>
        <v>14500</v>
      </c>
      <c r="D10" s="16">
        <f>SUM(Base_14W!C16:P16)</f>
        <v>366000</v>
      </c>
      <c r="E10" s="16">
        <f>SUM(Base_14W!C27:P27)</f>
        <v>463000</v>
      </c>
      <c r="F10" s="16">
        <f>D10-E10</f>
        <v>-97000</v>
      </c>
    </row>
    <row r="11" spans="1:6" x14ac:dyDescent="0.3">
      <c r="A11" s="4" t="s">
        <v>9</v>
      </c>
      <c r="B11" s="16">
        <f>MIN(Pessimiste_14W!C30:P30)</f>
        <v>-154799.99999999997</v>
      </c>
      <c r="C11" s="16">
        <f>Pessimiste_14W!P30</f>
        <v>-128149.99999999997</v>
      </c>
      <c r="D11" s="16">
        <f>SUM(Pessimiste_14W!C16:P16)</f>
        <v>292800</v>
      </c>
      <c r="E11" s="16">
        <f>SUM(Pessimiste_14W!C27:P27)</f>
        <v>532450</v>
      </c>
      <c r="F11" s="16">
        <f>D11-E11</f>
        <v>-239650</v>
      </c>
    </row>
    <row r="12" spans="1:6" x14ac:dyDescent="0.3">
      <c r="A12" s="4" t="s">
        <v>10</v>
      </c>
      <c r="B12" s="16">
        <f>MIN(Optimiste_14W!C30:P30)</f>
        <v>-41400</v>
      </c>
      <c r="C12" s="16">
        <f>Optimiste_14W!P30</f>
        <v>74250.000000000015</v>
      </c>
      <c r="D12" s="16">
        <f>SUM(Optimiste_14W!C16:P16)</f>
        <v>402600</v>
      </c>
      <c r="E12" s="16">
        <f>SUM(Optimiste_14W!C27:P27)</f>
        <v>439850</v>
      </c>
      <c r="F12" s="16">
        <f>D12-E12</f>
        <v>-37250</v>
      </c>
    </row>
    <row r="13" spans="1:6" x14ac:dyDescent="0.3">
      <c r="A13" s="3" t="s">
        <v>58</v>
      </c>
      <c r="C13" s="33" t="str">
        <f>IF(MIN(B10:B12)&lt;PARAMETRES_NP!$C$11,"Risque de rupture de trésorerie","Trésorerie maîtrisée")</f>
        <v>Risque de rupture de trésorerie</v>
      </c>
      <c r="D13" s="28"/>
    </row>
    <row r="16" spans="1:6" x14ac:dyDescent="0.3">
      <c r="A16" s="26" t="s">
        <v>59</v>
      </c>
      <c r="B16" s="26" t="s">
        <v>60</v>
      </c>
      <c r="C16" s="26" t="s">
        <v>61</v>
      </c>
      <c r="D16" s="26" t="s">
        <v>62</v>
      </c>
    </row>
    <row r="18" spans="1:4" x14ac:dyDescent="0.3">
      <c r="A18" s="4" t="s">
        <v>17</v>
      </c>
      <c r="B18" s="5">
        <f>Base_14W!C30</f>
        <v>104000</v>
      </c>
      <c r="C18" s="5">
        <f>Pessimiste_14W!C30</f>
        <v>102525</v>
      </c>
      <c r="D18" s="5">
        <f>Optimiste_14W!C30</f>
        <v>104525</v>
      </c>
    </row>
    <row r="19" spans="1:4" x14ac:dyDescent="0.3">
      <c r="A19" s="4" t="s">
        <v>18</v>
      </c>
      <c r="B19" s="5">
        <f>Base_14W!D30</f>
        <v>140500</v>
      </c>
      <c r="C19" s="5">
        <f>Pessimiste_14W!D30</f>
        <v>125250</v>
      </c>
      <c r="D19" s="5">
        <f>Optimiste_14W!D30</f>
        <v>147450</v>
      </c>
    </row>
    <row r="20" spans="1:4" x14ac:dyDescent="0.3">
      <c r="A20" s="4" t="s">
        <v>19</v>
      </c>
      <c r="B20" s="5">
        <f>Base_14W!E30</f>
        <v>147000</v>
      </c>
      <c r="C20" s="5">
        <f>Pessimiste_14W!E30</f>
        <v>125725</v>
      </c>
      <c r="D20" s="5">
        <f>Optimiste_14W!E30</f>
        <v>156625</v>
      </c>
    </row>
    <row r="21" spans="1:4" x14ac:dyDescent="0.3">
      <c r="A21" s="4" t="s">
        <v>20</v>
      </c>
      <c r="B21" s="5">
        <f>Base_14W!F30</f>
        <v>126500</v>
      </c>
      <c r="C21" s="5">
        <f>Pessimiste_14W!F30</f>
        <v>101100</v>
      </c>
      <c r="D21" s="5">
        <f>Optimiste_14W!F30</f>
        <v>137600</v>
      </c>
    </row>
    <row r="22" spans="1:4" x14ac:dyDescent="0.3">
      <c r="A22" s="4" t="s">
        <v>21</v>
      </c>
      <c r="B22" s="5">
        <f>Base_14W!G30</f>
        <v>122000</v>
      </c>
      <c r="C22" s="5">
        <f>Pessimiste_14W!G30</f>
        <v>94525</v>
      </c>
      <c r="D22" s="5">
        <f>Optimiste_14W!G30</f>
        <v>133925</v>
      </c>
    </row>
    <row r="23" spans="1:4" x14ac:dyDescent="0.3">
      <c r="A23" s="4" t="s">
        <v>22</v>
      </c>
      <c r="B23" s="5">
        <f>Base_14W!H30</f>
        <v>-66500</v>
      </c>
      <c r="C23" s="5">
        <f>Pessimiste_14W!H30</f>
        <v>-130999.99999999997</v>
      </c>
      <c r="D23" s="5">
        <f>Optimiste_14W!H30</f>
        <v>-41400</v>
      </c>
    </row>
    <row r="24" spans="1:4" x14ac:dyDescent="0.3">
      <c r="A24" s="4" t="s">
        <v>23</v>
      </c>
      <c r="B24" s="5">
        <f>Base_14W!I30</f>
        <v>-55000</v>
      </c>
      <c r="C24" s="5">
        <f>Pessimiste_14W!I30</f>
        <v>-128274.99999999997</v>
      </c>
      <c r="D24" s="5">
        <f>Optimiste_14W!I30</f>
        <v>-25975</v>
      </c>
    </row>
    <row r="25" spans="1:4" x14ac:dyDescent="0.3">
      <c r="A25" s="4" t="s">
        <v>24</v>
      </c>
      <c r="B25" s="5">
        <f>Base_14W!J30</f>
        <v>-73500</v>
      </c>
      <c r="C25" s="5">
        <f>Pessimiste_14W!J30</f>
        <v>-154799.99999999997</v>
      </c>
      <c r="D25" s="5">
        <f>Optimiste_14W!J30</f>
        <v>-41300</v>
      </c>
    </row>
    <row r="26" spans="1:4" x14ac:dyDescent="0.3">
      <c r="A26" s="4" t="s">
        <v>25</v>
      </c>
      <c r="B26" s="5">
        <f>Base_14W!K30</f>
        <v>-29000</v>
      </c>
      <c r="C26" s="5">
        <f>Pessimiste_14W!K30</f>
        <v>-121124.99999999997</v>
      </c>
      <c r="D26" s="5">
        <f>Optimiste_14W!K30</f>
        <v>8475.0000000000073</v>
      </c>
    </row>
    <row r="27" spans="1:4" x14ac:dyDescent="0.3">
      <c r="A27" s="4" t="s">
        <v>26</v>
      </c>
      <c r="B27" s="5">
        <f>Base_14W!L30</f>
        <v>2500</v>
      </c>
      <c r="C27" s="5">
        <f>Pessimiste_14W!L30</f>
        <v>-98899.999999999971</v>
      </c>
      <c r="D27" s="5">
        <f>Optimiste_14W!L30</f>
        <v>44400.000000000007</v>
      </c>
    </row>
    <row r="28" spans="1:4" x14ac:dyDescent="0.3">
      <c r="A28" s="4" t="s">
        <v>27</v>
      </c>
      <c r="B28" s="5">
        <f>Base_14W!M30</f>
        <v>19000</v>
      </c>
      <c r="C28" s="5">
        <f>Pessimiste_14W!M30</f>
        <v>-95674.999999999971</v>
      </c>
      <c r="D28" s="5">
        <f>Optimiste_14W!M30</f>
        <v>66825.000000000015</v>
      </c>
    </row>
    <row r="29" spans="1:4" x14ac:dyDescent="0.3">
      <c r="A29" s="4" t="s">
        <v>28</v>
      </c>
      <c r="B29" s="5">
        <f>Base_14W!N30</f>
        <v>500</v>
      </c>
      <c r="C29" s="5">
        <f>Pessimiste_14W!N30</f>
        <v>-118699.99999999997</v>
      </c>
      <c r="D29" s="5">
        <f>Optimiste_14W!N30</f>
        <v>50000.000000000015</v>
      </c>
    </row>
    <row r="30" spans="1:4" x14ac:dyDescent="0.3">
      <c r="A30" s="4" t="s">
        <v>29</v>
      </c>
      <c r="B30" s="5">
        <f>Base_14W!O30</f>
        <v>7000</v>
      </c>
      <c r="C30" s="5">
        <f>Pessimiste_14W!O30</f>
        <v>-132224.99999999997</v>
      </c>
      <c r="D30" s="5">
        <f>Optimiste_14W!O30</f>
        <v>65175.000000000015</v>
      </c>
    </row>
    <row r="31" spans="1:4" x14ac:dyDescent="0.3">
      <c r="A31" s="4" t="s">
        <v>30</v>
      </c>
      <c r="B31" s="5">
        <f>Base_14W!P30</f>
        <v>14500</v>
      </c>
      <c r="C31" s="5">
        <f>Pessimiste_14W!P30</f>
        <v>-128149.99999999997</v>
      </c>
      <c r="D31" s="5">
        <f>Optimiste_14W!P30</f>
        <v>74250.000000000015</v>
      </c>
    </row>
  </sheetData>
  <mergeCells count="2">
    <mergeCell ref="A4:F4"/>
    <mergeCell ref="C13:D13"/>
  </mergeCells>
  <conditionalFormatting sqref="C13">
    <cfRule type="cellIs" dxfId="5" priority="1" operator="equal">
      <formula>"Risque de rupture de trésorerie"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D28"/>
  <sheetViews>
    <sheetView topLeftCell="A12" workbookViewId="0">
      <selection activeCell="B28" sqref="B28:D28"/>
    </sheetView>
  </sheetViews>
  <sheetFormatPr baseColWidth="10" defaultColWidth="8.88671875" defaultRowHeight="14.4" x14ac:dyDescent="0.3"/>
  <cols>
    <col min="1" max="1" width="34.33203125" style="2" bestFit="1" customWidth="1"/>
    <col min="2" max="2" width="14.33203125" style="2" customWidth="1"/>
    <col min="3" max="3" width="11.109375" style="2" customWidth="1"/>
    <col min="4" max="4" width="10" style="2" customWidth="1"/>
    <col min="5" max="16384" width="8.88671875" style="2"/>
  </cols>
  <sheetData>
    <row r="5" spans="1:4" ht="21" x14ac:dyDescent="0.4">
      <c r="A5" s="27" t="s">
        <v>78</v>
      </c>
      <c r="B5" s="27"/>
      <c r="C5" s="27"/>
      <c r="D5" s="27"/>
    </row>
    <row r="10" spans="1:4" ht="15.6" x14ac:dyDescent="0.3">
      <c r="A10" s="42" t="s">
        <v>69</v>
      </c>
      <c r="B10" s="43"/>
    </row>
    <row r="11" spans="1:4" x14ac:dyDescent="0.3">
      <c r="A11" s="34" t="s">
        <v>70</v>
      </c>
      <c r="B11" s="37">
        <f>Base_14W!C9</f>
        <v>111500</v>
      </c>
    </row>
    <row r="12" spans="1:4" x14ac:dyDescent="0.3">
      <c r="A12" s="10" t="s">
        <v>71</v>
      </c>
      <c r="B12" s="38">
        <f>MIN(Base_14W!C30:P30)</f>
        <v>-73500</v>
      </c>
    </row>
    <row r="13" spans="1:4" x14ac:dyDescent="0.3">
      <c r="A13" s="10" t="s">
        <v>72</v>
      </c>
      <c r="B13" s="39" t="str">
        <f>INDEX(Base_14W!$C$7:$P$7, MATCH(B12, Base_14W!$C$30:$P$30, 0))</f>
        <v>S8</v>
      </c>
    </row>
    <row r="14" spans="1:4" x14ac:dyDescent="0.3">
      <c r="A14" s="10" t="s">
        <v>73</v>
      </c>
      <c r="B14" s="39">
        <f>COUNTIF(Base_14W!C30:P30,"&gt;=0")</f>
        <v>10</v>
      </c>
    </row>
    <row r="15" spans="1:4" x14ac:dyDescent="0.3">
      <c r="A15" s="10" t="s">
        <v>74</v>
      </c>
      <c r="B15" s="40">
        <f>Base_14W!P30</f>
        <v>14500</v>
      </c>
    </row>
    <row r="16" spans="1:4" x14ac:dyDescent="0.3">
      <c r="A16" s="11" t="s">
        <v>75</v>
      </c>
      <c r="B16" s="41">
        <f>IF(B12&lt;0, -B12, 0)</f>
        <v>73500</v>
      </c>
    </row>
    <row r="19" spans="1:4" ht="15.6" x14ac:dyDescent="0.3">
      <c r="A19" s="42" t="s">
        <v>76</v>
      </c>
      <c r="B19" s="45"/>
      <c r="C19" s="45"/>
      <c r="D19" s="43"/>
    </row>
    <row r="20" spans="1:4" x14ac:dyDescent="0.3">
      <c r="A20" s="34"/>
      <c r="B20" s="6" t="s">
        <v>8</v>
      </c>
      <c r="C20" s="6" t="s">
        <v>9</v>
      </c>
      <c r="D20" s="6" t="s">
        <v>10</v>
      </c>
    </row>
    <row r="21" spans="1:4" x14ac:dyDescent="0.3">
      <c r="A21" s="10" t="s">
        <v>71</v>
      </c>
      <c r="B21" s="35">
        <f>B12</f>
        <v>-73500</v>
      </c>
      <c r="C21" s="35">
        <f>MIN(Pessimiste_14W!C30:P30)</f>
        <v>-154799.99999999997</v>
      </c>
      <c r="D21" s="35">
        <f>MIN(Optimiste_14W!C30:P30)</f>
        <v>-41400</v>
      </c>
    </row>
    <row r="22" spans="1:4" x14ac:dyDescent="0.3">
      <c r="A22" s="10" t="s">
        <v>72</v>
      </c>
      <c r="B22" s="36" t="str">
        <f>B13</f>
        <v>S8</v>
      </c>
      <c r="C22" s="36" t="str">
        <f>INDEX(Pessimiste_14W!$C$7:$P$7, MATCH(C21, Pessimiste_14W!$C$30:$P$30, 0))</f>
        <v>S8</v>
      </c>
      <c r="D22" s="36" t="str">
        <f>INDEX(Optimiste_14W!$C$7:$P$7, MATCH(D21, Optimiste_14W!$C$30:$P$30, 0))</f>
        <v>S6</v>
      </c>
    </row>
    <row r="23" spans="1:4" x14ac:dyDescent="0.3">
      <c r="A23" s="10" t="s">
        <v>73</v>
      </c>
      <c r="B23" s="10">
        <f>B14</f>
        <v>10</v>
      </c>
      <c r="C23" s="10">
        <f>COUNTIF(Pessimiste_14W!C30:P30,"&gt;=0")</f>
        <v>5</v>
      </c>
      <c r="D23" s="10">
        <f>COUNTIF(Optimiste_14W!C30:P30,"&gt;=0")</f>
        <v>11</v>
      </c>
    </row>
    <row r="24" spans="1:4" x14ac:dyDescent="0.3">
      <c r="A24" s="10" t="s">
        <v>74</v>
      </c>
      <c r="B24" s="35">
        <f>B15</f>
        <v>14500</v>
      </c>
      <c r="C24" s="35">
        <f>Pessimiste_14W!P30</f>
        <v>-128149.99999999997</v>
      </c>
      <c r="D24" s="35">
        <f>Optimiste_14W!P30</f>
        <v>74250.000000000015</v>
      </c>
    </row>
    <row r="25" spans="1:4" x14ac:dyDescent="0.3">
      <c r="A25" s="11" t="s">
        <v>75</v>
      </c>
      <c r="B25" s="44">
        <f>B16</f>
        <v>73500</v>
      </c>
      <c r="C25" s="44">
        <f>IF(C21&lt;0, -C21, 0)</f>
        <v>154799.99999999997</v>
      </c>
      <c r="D25" s="44">
        <f>IF(D21&lt;0, -D21, 0)</f>
        <v>41400</v>
      </c>
    </row>
    <row r="28" spans="1:4" x14ac:dyDescent="0.3">
      <c r="A28" s="2" t="s">
        <v>77</v>
      </c>
      <c r="B28" s="51" t="str">
        <f>IF(B12&lt;0,"⚠ Point bas de trésorerie négatif","OK")</f>
        <v>⚠ Point bas de trésorerie négatif</v>
      </c>
      <c r="C28" s="51"/>
      <c r="D28" s="51"/>
    </row>
  </sheetData>
  <mergeCells count="4">
    <mergeCell ref="A5:D5"/>
    <mergeCell ref="A10:B10"/>
    <mergeCell ref="A19:D19"/>
    <mergeCell ref="B28:D28"/>
  </mergeCells>
  <conditionalFormatting sqref="B28">
    <cfRule type="expression" dxfId="4" priority="4">
      <formula>$B$15&lt;0</formula>
    </cfRule>
  </conditionalFormatting>
  <conditionalFormatting sqref="B28">
    <cfRule type="expression" dxfId="3" priority="3">
      <formula>B2&lt;0</formula>
    </cfRule>
    <cfRule type="expression" dxfId="2" priority="2">
      <formula>B12&lt;0</formula>
    </cfRule>
  </conditionalFormatting>
  <conditionalFormatting sqref="B28:D28">
    <cfRule type="expression" dxfId="0" priority="1">
      <formula>B12&gt;=0</formula>
    </cfRule>
  </conditionalFormatting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F22"/>
  <sheetViews>
    <sheetView workbookViewId="0">
      <selection activeCell="E26" sqref="E26"/>
    </sheetView>
  </sheetViews>
  <sheetFormatPr baseColWidth="10" defaultColWidth="8.88671875" defaultRowHeight="14.4" x14ac:dyDescent="0.3"/>
  <cols>
    <col min="1" max="1" width="10.6640625" style="2" customWidth="1"/>
    <col min="2" max="6" width="16.6640625" style="2" customWidth="1"/>
    <col min="7" max="7" width="8.88671875" style="2" customWidth="1"/>
    <col min="8" max="16384" width="8.88671875" style="2"/>
  </cols>
  <sheetData>
    <row r="5" spans="1:6" ht="21" customHeight="1" x14ac:dyDescent="0.4">
      <c r="A5" s="27" t="s">
        <v>63</v>
      </c>
      <c r="B5" s="28"/>
      <c r="C5" s="28"/>
      <c r="D5" s="28"/>
      <c r="E5" s="28"/>
      <c r="F5" s="28"/>
    </row>
    <row r="7" spans="1:6" x14ac:dyDescent="0.3">
      <c r="A7" s="14" t="s">
        <v>59</v>
      </c>
      <c r="B7" s="14" t="s">
        <v>8</v>
      </c>
      <c r="C7" s="14" t="s">
        <v>9</v>
      </c>
      <c r="D7" s="14" t="s">
        <v>10</v>
      </c>
      <c r="E7" s="14" t="s">
        <v>64</v>
      </c>
      <c r="F7" s="14" t="s">
        <v>65</v>
      </c>
    </row>
    <row r="9" spans="1:6" x14ac:dyDescent="0.3">
      <c r="A9" s="4" t="s">
        <v>17</v>
      </c>
      <c r="B9" s="5">
        <f>Base_14W!C30</f>
        <v>104000</v>
      </c>
      <c r="C9" s="5">
        <f>Pessimiste_14W!C30</f>
        <v>102525</v>
      </c>
      <c r="D9" s="5">
        <f>Optimiste_14W!C30</f>
        <v>104525</v>
      </c>
      <c r="E9" s="5">
        <f t="shared" ref="E9:E22" si="0">C9-B9</f>
        <v>-1475</v>
      </c>
      <c r="F9" s="5">
        <f t="shared" ref="F9:F22" si="1">D9-B9</f>
        <v>525</v>
      </c>
    </row>
    <row r="10" spans="1:6" x14ac:dyDescent="0.3">
      <c r="A10" s="4" t="s">
        <v>18</v>
      </c>
      <c r="B10" s="5">
        <f>Base_14W!D30</f>
        <v>140500</v>
      </c>
      <c r="C10" s="5">
        <f>Pessimiste_14W!D30</f>
        <v>125250</v>
      </c>
      <c r="D10" s="5">
        <f>Optimiste_14W!D30</f>
        <v>147450</v>
      </c>
      <c r="E10" s="5">
        <f t="shared" si="0"/>
        <v>-15250</v>
      </c>
      <c r="F10" s="5">
        <f t="shared" si="1"/>
        <v>6950</v>
      </c>
    </row>
    <row r="11" spans="1:6" x14ac:dyDescent="0.3">
      <c r="A11" s="4" t="s">
        <v>19</v>
      </c>
      <c r="B11" s="5">
        <f>Base_14W!E30</f>
        <v>147000</v>
      </c>
      <c r="C11" s="5">
        <f>Pessimiste_14W!E30</f>
        <v>125725</v>
      </c>
      <c r="D11" s="5">
        <f>Optimiste_14W!E30</f>
        <v>156625</v>
      </c>
      <c r="E11" s="5">
        <f t="shared" si="0"/>
        <v>-21275</v>
      </c>
      <c r="F11" s="5">
        <f t="shared" si="1"/>
        <v>9625</v>
      </c>
    </row>
    <row r="12" spans="1:6" x14ac:dyDescent="0.3">
      <c r="A12" s="4" t="s">
        <v>20</v>
      </c>
      <c r="B12" s="5">
        <f>Base_14W!F30</f>
        <v>126500</v>
      </c>
      <c r="C12" s="5">
        <f>Pessimiste_14W!F30</f>
        <v>101100</v>
      </c>
      <c r="D12" s="5">
        <f>Optimiste_14W!F30</f>
        <v>137600</v>
      </c>
      <c r="E12" s="5">
        <f t="shared" si="0"/>
        <v>-25400</v>
      </c>
      <c r="F12" s="5">
        <f t="shared" si="1"/>
        <v>11100</v>
      </c>
    </row>
    <row r="13" spans="1:6" x14ac:dyDescent="0.3">
      <c r="A13" s="4" t="s">
        <v>21</v>
      </c>
      <c r="B13" s="5">
        <f>Base_14W!G30</f>
        <v>122000</v>
      </c>
      <c r="C13" s="5">
        <f>Pessimiste_14W!G30</f>
        <v>94525</v>
      </c>
      <c r="D13" s="5">
        <f>Optimiste_14W!G30</f>
        <v>133925</v>
      </c>
      <c r="E13" s="5">
        <f t="shared" si="0"/>
        <v>-27475</v>
      </c>
      <c r="F13" s="5">
        <f t="shared" si="1"/>
        <v>11925</v>
      </c>
    </row>
    <row r="14" spans="1:6" x14ac:dyDescent="0.3">
      <c r="A14" s="4" t="s">
        <v>22</v>
      </c>
      <c r="B14" s="5">
        <f>Base_14W!H30</f>
        <v>-66500</v>
      </c>
      <c r="C14" s="5">
        <f>Pessimiste_14W!H30</f>
        <v>-130999.99999999997</v>
      </c>
      <c r="D14" s="5">
        <f>Optimiste_14W!H30</f>
        <v>-41400</v>
      </c>
      <c r="E14" s="5">
        <f t="shared" si="0"/>
        <v>-64499.999999999971</v>
      </c>
      <c r="F14" s="5">
        <f t="shared" si="1"/>
        <v>25100</v>
      </c>
    </row>
    <row r="15" spans="1:6" x14ac:dyDescent="0.3">
      <c r="A15" s="4" t="s">
        <v>23</v>
      </c>
      <c r="B15" s="5">
        <f>Base_14W!I30</f>
        <v>-55000</v>
      </c>
      <c r="C15" s="5">
        <f>Pessimiste_14W!I30</f>
        <v>-128274.99999999997</v>
      </c>
      <c r="D15" s="5">
        <f>Optimiste_14W!I30</f>
        <v>-25975</v>
      </c>
      <c r="E15" s="5">
        <f t="shared" si="0"/>
        <v>-73274.999999999971</v>
      </c>
      <c r="F15" s="5">
        <f t="shared" si="1"/>
        <v>29025</v>
      </c>
    </row>
    <row r="16" spans="1:6" x14ac:dyDescent="0.3">
      <c r="A16" s="4" t="s">
        <v>24</v>
      </c>
      <c r="B16" s="5">
        <f>Base_14W!J30</f>
        <v>-73500</v>
      </c>
      <c r="C16" s="5">
        <f>Pessimiste_14W!J30</f>
        <v>-154799.99999999997</v>
      </c>
      <c r="D16" s="5">
        <f>Optimiste_14W!J30</f>
        <v>-41300</v>
      </c>
      <c r="E16" s="5">
        <f t="shared" si="0"/>
        <v>-81299.999999999971</v>
      </c>
      <c r="F16" s="5">
        <f t="shared" si="1"/>
        <v>32200</v>
      </c>
    </row>
    <row r="17" spans="1:6" x14ac:dyDescent="0.3">
      <c r="A17" s="4" t="s">
        <v>25</v>
      </c>
      <c r="B17" s="5">
        <f>Base_14W!K30</f>
        <v>-29000</v>
      </c>
      <c r="C17" s="5">
        <f>Pessimiste_14W!K30</f>
        <v>-121124.99999999997</v>
      </c>
      <c r="D17" s="5">
        <f>Optimiste_14W!K30</f>
        <v>8475.0000000000073</v>
      </c>
      <c r="E17" s="5">
        <f t="shared" si="0"/>
        <v>-92124.999999999971</v>
      </c>
      <c r="F17" s="5">
        <f t="shared" si="1"/>
        <v>37475.000000000007</v>
      </c>
    </row>
    <row r="18" spans="1:6" x14ac:dyDescent="0.3">
      <c r="A18" s="4" t="s">
        <v>26</v>
      </c>
      <c r="B18" s="5">
        <f>Base_14W!L30</f>
        <v>2500</v>
      </c>
      <c r="C18" s="5">
        <f>Pessimiste_14W!L30</f>
        <v>-98899.999999999971</v>
      </c>
      <c r="D18" s="5">
        <f>Optimiste_14W!L30</f>
        <v>44400.000000000007</v>
      </c>
      <c r="E18" s="5">
        <f t="shared" si="0"/>
        <v>-101399.99999999997</v>
      </c>
      <c r="F18" s="5">
        <f t="shared" si="1"/>
        <v>41900.000000000007</v>
      </c>
    </row>
    <row r="19" spans="1:6" x14ac:dyDescent="0.3">
      <c r="A19" s="4" t="s">
        <v>27</v>
      </c>
      <c r="B19" s="5">
        <f>Base_14W!M30</f>
        <v>19000</v>
      </c>
      <c r="C19" s="5">
        <f>Pessimiste_14W!M30</f>
        <v>-95674.999999999971</v>
      </c>
      <c r="D19" s="5">
        <f>Optimiste_14W!M30</f>
        <v>66825.000000000015</v>
      </c>
      <c r="E19" s="5">
        <f t="shared" si="0"/>
        <v>-114674.99999999997</v>
      </c>
      <c r="F19" s="5">
        <f t="shared" si="1"/>
        <v>47825.000000000015</v>
      </c>
    </row>
    <row r="20" spans="1:6" x14ac:dyDescent="0.3">
      <c r="A20" s="4" t="s">
        <v>28</v>
      </c>
      <c r="B20" s="5">
        <f>Base_14W!N30</f>
        <v>500</v>
      </c>
      <c r="C20" s="5">
        <f>Pessimiste_14W!N30</f>
        <v>-118699.99999999997</v>
      </c>
      <c r="D20" s="5">
        <f>Optimiste_14W!N30</f>
        <v>50000.000000000015</v>
      </c>
      <c r="E20" s="5">
        <f t="shared" si="0"/>
        <v>-119199.99999999997</v>
      </c>
      <c r="F20" s="5">
        <f t="shared" si="1"/>
        <v>49500.000000000015</v>
      </c>
    </row>
    <row r="21" spans="1:6" x14ac:dyDescent="0.3">
      <c r="A21" s="4" t="s">
        <v>29</v>
      </c>
      <c r="B21" s="5">
        <f>Base_14W!O30</f>
        <v>7000</v>
      </c>
      <c r="C21" s="5">
        <f>Pessimiste_14W!O30</f>
        <v>-132224.99999999997</v>
      </c>
      <c r="D21" s="5">
        <f>Optimiste_14W!O30</f>
        <v>65175.000000000015</v>
      </c>
      <c r="E21" s="5">
        <f t="shared" si="0"/>
        <v>-139224.99999999997</v>
      </c>
      <c r="F21" s="5">
        <f t="shared" si="1"/>
        <v>58175.000000000015</v>
      </c>
    </row>
    <row r="22" spans="1:6" x14ac:dyDescent="0.3">
      <c r="A22" s="4" t="s">
        <v>30</v>
      </c>
      <c r="B22" s="5">
        <f>Base_14W!P30</f>
        <v>14500</v>
      </c>
      <c r="C22" s="5">
        <f>Pessimiste_14W!P30</f>
        <v>-128149.99999999997</v>
      </c>
      <c r="D22" s="5">
        <f>Optimiste_14W!P30</f>
        <v>74250.000000000015</v>
      </c>
      <c r="E22" s="5">
        <f t="shared" si="0"/>
        <v>-142649.99999999997</v>
      </c>
      <c r="F22" s="5">
        <f t="shared" si="1"/>
        <v>59750.000000000015</v>
      </c>
    </row>
  </sheetData>
  <mergeCells count="1">
    <mergeCell ref="A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F13"/>
  <sheetViews>
    <sheetView workbookViewId="0">
      <selection activeCell="B13" sqref="B13"/>
    </sheetView>
  </sheetViews>
  <sheetFormatPr baseColWidth="10" defaultColWidth="8.88671875" defaultRowHeight="14.4" x14ac:dyDescent="0.3"/>
  <cols>
    <col min="1" max="6" width="22.6640625" style="2" customWidth="1"/>
    <col min="7" max="7" width="8.88671875" style="2" customWidth="1"/>
    <col min="8" max="16384" width="8.88671875" style="2"/>
  </cols>
  <sheetData>
    <row r="4" spans="1:6" ht="21" customHeight="1" x14ac:dyDescent="0.4">
      <c r="A4" s="27" t="s">
        <v>66</v>
      </c>
      <c r="B4" s="28"/>
      <c r="C4" s="28"/>
      <c r="D4" s="28"/>
      <c r="E4" s="25"/>
      <c r="F4" s="25"/>
    </row>
    <row r="6" spans="1:6" x14ac:dyDescent="0.3">
      <c r="A6" s="8" t="s">
        <v>67</v>
      </c>
    </row>
    <row r="8" spans="1:6" x14ac:dyDescent="0.3">
      <c r="A8" s="9" t="s">
        <v>52</v>
      </c>
      <c r="B8" s="9" t="s">
        <v>53</v>
      </c>
      <c r="C8" s="9" t="s">
        <v>54</v>
      </c>
      <c r="D8" s="9" t="s">
        <v>57</v>
      </c>
    </row>
    <row r="10" spans="1:6" x14ac:dyDescent="0.3">
      <c r="A10" s="34" t="s">
        <v>8</v>
      </c>
      <c r="B10" s="46">
        <f>MIN(Base_14W!C30:P30)</f>
        <v>-73500</v>
      </c>
      <c r="C10" s="46">
        <f>Base_14W!P30</f>
        <v>14500</v>
      </c>
      <c r="D10" s="46">
        <f>Dashboard_NP!$F$10</f>
        <v>-97000</v>
      </c>
    </row>
    <row r="11" spans="1:6" x14ac:dyDescent="0.3">
      <c r="A11" s="10" t="s">
        <v>9</v>
      </c>
      <c r="B11" s="47">
        <f>MIN(Pessimiste_14W!C30:P30)</f>
        <v>-154799.99999999997</v>
      </c>
      <c r="C11" s="47">
        <f>Pessimiste_14W!P30</f>
        <v>-128149.99999999997</v>
      </c>
      <c r="D11" s="47">
        <f>Dashboard_NP!$F$11</f>
        <v>-239650</v>
      </c>
    </row>
    <row r="12" spans="1:6" x14ac:dyDescent="0.3">
      <c r="A12" s="11" t="s">
        <v>10</v>
      </c>
      <c r="B12" s="48">
        <f>MIN(Optimiste_14W!C30:P30)</f>
        <v>-41400</v>
      </c>
      <c r="C12" s="48">
        <f>Optimiste_14W!P30</f>
        <v>74250.000000000015</v>
      </c>
      <c r="D12" s="48">
        <f>Dashboard_NP!$F$12</f>
        <v>-37250</v>
      </c>
    </row>
    <row r="13" spans="1:6" x14ac:dyDescent="0.3">
      <c r="A13" s="49" t="s">
        <v>68</v>
      </c>
      <c r="B13" s="49" t="str">
        <f>Dashboard_NP!C13</f>
        <v>Risque de rupture de trésorerie</v>
      </c>
      <c r="C13" s="50"/>
      <c r="D13" s="50"/>
    </row>
  </sheetData>
  <mergeCells count="1">
    <mergeCell ref="A4:D4"/>
  </mergeCells>
  <pageMargins left="0.7" right="0.7" top="0.75" bottom="0.75" header="0.3" footer="0.3"/>
  <pageSetup paperSize="9" scale="6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PARAMETRES_NP</vt:lpstr>
      <vt:lpstr>Base_14W</vt:lpstr>
      <vt:lpstr>Pessimiste_14W</vt:lpstr>
      <vt:lpstr>Optimiste_14W</vt:lpstr>
      <vt:lpstr>Dashboard_NP</vt:lpstr>
      <vt:lpstr>Dashboard 14W</vt:lpstr>
      <vt:lpstr>Comparatif_14W</vt:lpstr>
      <vt:lpstr>PDF_READY_NP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Christian WAGNER</cp:lastModifiedBy>
  <cp:lastPrinted>2025-12-02T05:17:34Z</cp:lastPrinted>
  <dcterms:created xsi:type="dcterms:W3CDTF">2025-12-01T05:37:04Z</dcterms:created>
  <dcterms:modified xsi:type="dcterms:W3CDTF">2025-12-07T06:23:10Z</dcterms:modified>
</cp:coreProperties>
</file>