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1C86B54-23EF-4CA9-8E82-F108EDE39BCB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Previsionnel" sheetId="1" r:id="rId1"/>
    <sheet name="Synthèse - Action" sheetId="2" r:id="rId2"/>
    <sheet name="Dashboard Mensue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J21" i="2"/>
  <c r="J19" i="2"/>
  <c r="I19" i="2"/>
  <c r="D19" i="2"/>
  <c r="C19" i="2"/>
  <c r="J18" i="2"/>
  <c r="D18" i="2"/>
  <c r="D16" i="2"/>
  <c r="C16" i="2"/>
  <c r="I15" i="2"/>
  <c r="D15" i="2"/>
  <c r="J14" i="2"/>
  <c r="I14" i="2"/>
  <c r="J13" i="2"/>
  <c r="I11" i="2"/>
  <c r="D11" i="2"/>
  <c r="C11" i="2"/>
  <c r="J10" i="2"/>
  <c r="D10" i="2"/>
  <c r="AD38" i="1"/>
  <c r="AC38" i="1"/>
  <c r="D21" i="2" s="1"/>
  <c r="AB38" i="1"/>
  <c r="J20" i="2" s="1"/>
  <c r="AA38" i="1"/>
  <c r="D20" i="2" s="1"/>
  <c r="Z38" i="1"/>
  <c r="Y38" i="1"/>
  <c r="X38" i="1"/>
  <c r="W38" i="1"/>
  <c r="V38" i="1"/>
  <c r="J17" i="2" s="1"/>
  <c r="U38" i="1"/>
  <c r="D17" i="2" s="1"/>
  <c r="T38" i="1"/>
  <c r="J16" i="2" s="1"/>
  <c r="S38" i="1"/>
  <c r="R38" i="1"/>
  <c r="J15" i="2" s="1"/>
  <c r="Q38" i="1"/>
  <c r="P38" i="1"/>
  <c r="O38" i="1"/>
  <c r="D14" i="2" s="1"/>
  <c r="N38" i="1"/>
  <c r="M38" i="1"/>
  <c r="D13" i="2" s="1"/>
  <c r="L38" i="1"/>
  <c r="J12" i="2" s="1"/>
  <c r="K38" i="1"/>
  <c r="D12" i="2" s="1"/>
  <c r="J38" i="1"/>
  <c r="J11" i="2" s="1"/>
  <c r="I38" i="1"/>
  <c r="H38" i="1"/>
  <c r="AF38" i="1" s="1"/>
  <c r="G38" i="1"/>
  <c r="T23" i="1"/>
  <c r="S23" i="1"/>
  <c r="S40" i="1" s="1"/>
  <c r="AD22" i="1"/>
  <c r="I21" i="2" s="1"/>
  <c r="AC22" i="1"/>
  <c r="C21" i="2" s="1"/>
  <c r="AB22" i="1"/>
  <c r="I20" i="2" s="1"/>
  <c r="AA22" i="1"/>
  <c r="C20" i="2" s="1"/>
  <c r="Z22" i="1"/>
  <c r="Y22" i="1"/>
  <c r="X22" i="1"/>
  <c r="I18" i="2" s="1"/>
  <c r="W22" i="1"/>
  <c r="C18" i="2" s="1"/>
  <c r="V22" i="1"/>
  <c r="I17" i="2" s="1"/>
  <c r="U22" i="1"/>
  <c r="C17" i="2" s="1"/>
  <c r="T22" i="1"/>
  <c r="I16" i="2" s="1"/>
  <c r="S22" i="1"/>
  <c r="R22" i="1"/>
  <c r="Q22" i="1"/>
  <c r="C15" i="2" s="1"/>
  <c r="P22" i="1"/>
  <c r="O22" i="1"/>
  <c r="C14" i="2" s="1"/>
  <c r="N22" i="1"/>
  <c r="I13" i="2" s="1"/>
  <c r="M22" i="1"/>
  <c r="C13" i="2" s="1"/>
  <c r="L22" i="1"/>
  <c r="I12" i="2" s="1"/>
  <c r="K22" i="1"/>
  <c r="C12" i="2" s="1"/>
  <c r="J22" i="1"/>
  <c r="I22" i="1"/>
  <c r="H22" i="1"/>
  <c r="G22" i="1"/>
  <c r="C10" i="2" s="1"/>
  <c r="H8" i="1"/>
  <c r="H23" i="1" s="1"/>
  <c r="H40" i="1" s="1"/>
  <c r="G8" i="1"/>
  <c r="J8" i="1" l="1"/>
  <c r="J23" i="1" s="1"/>
  <c r="J40" i="1" s="1"/>
  <c r="H41" i="1"/>
  <c r="H42" i="1" s="1"/>
  <c r="K10" i="2"/>
  <c r="H17" i="3"/>
  <c r="U8" i="1"/>
  <c r="U23" i="1" s="1"/>
  <c r="U40" i="1" s="1"/>
  <c r="T40" i="1"/>
  <c r="AE22" i="1"/>
  <c r="AF22" i="1"/>
  <c r="B10" i="2"/>
  <c r="E10" i="2" s="1"/>
  <c r="G23" i="1"/>
  <c r="G40" i="1" s="1"/>
  <c r="AE38" i="1"/>
  <c r="I10" i="2"/>
  <c r="T41" i="1" l="1"/>
  <c r="T42" i="1" s="1"/>
  <c r="K16" i="2"/>
  <c r="V8" i="1"/>
  <c r="V23" i="1" s="1"/>
  <c r="V40" i="1" s="1"/>
  <c r="I17" i="3"/>
  <c r="U41" i="1"/>
  <c r="F17" i="2" s="1"/>
  <c r="W8" i="1"/>
  <c r="W23" i="1" s="1"/>
  <c r="W40" i="1" s="1"/>
  <c r="G41" i="1"/>
  <c r="F10" i="2" s="1"/>
  <c r="H10" i="2" s="1"/>
  <c r="I8" i="1"/>
  <c r="I23" i="1" s="1"/>
  <c r="I40" i="1" s="1"/>
  <c r="B17" i="3"/>
  <c r="B11" i="2"/>
  <c r="E11" i="2" s="1"/>
  <c r="L10" i="2"/>
  <c r="L8" i="1"/>
  <c r="L23" i="1" s="1"/>
  <c r="L40" i="1" s="1"/>
  <c r="J41" i="1"/>
  <c r="K11" i="2"/>
  <c r="L11" i="2" s="1"/>
  <c r="J42" i="1"/>
  <c r="W41" i="1" l="1"/>
  <c r="F18" i="2" s="1"/>
  <c r="Y8" i="1"/>
  <c r="Y23" i="1" s="1"/>
  <c r="Y40" i="1" s="1"/>
  <c r="J17" i="3"/>
  <c r="K8" i="1"/>
  <c r="K23" i="1" s="1"/>
  <c r="K40" i="1" s="1"/>
  <c r="C17" i="3"/>
  <c r="I41" i="1"/>
  <c r="F11" i="2" s="1"/>
  <c r="I42" i="1"/>
  <c r="G42" i="1"/>
  <c r="G11" i="2"/>
  <c r="B12" i="2"/>
  <c r="E12" i="2" s="1"/>
  <c r="H11" i="2"/>
  <c r="G10" i="2"/>
  <c r="U42" i="1"/>
  <c r="K17" i="2"/>
  <c r="X8" i="1"/>
  <c r="X23" i="1" s="1"/>
  <c r="X40" i="1" s="1"/>
  <c r="V41" i="1"/>
  <c r="V42" i="1" s="1"/>
  <c r="L41" i="1"/>
  <c r="L42" i="1" s="1"/>
  <c r="K12" i="2"/>
  <c r="L12" i="2" s="1"/>
  <c r="N8" i="1"/>
  <c r="N23" i="1" s="1"/>
  <c r="N40" i="1" s="1"/>
  <c r="N41" i="1" l="1"/>
  <c r="N42" i="1" s="1"/>
  <c r="P8" i="1"/>
  <c r="P23" i="1" s="1"/>
  <c r="P40" i="1" s="1"/>
  <c r="K13" i="2"/>
  <c r="D17" i="3"/>
  <c r="K41" i="1"/>
  <c r="F12" i="2" s="1"/>
  <c r="G12" i="2" s="1"/>
  <c r="K42" i="1"/>
  <c r="M8" i="1"/>
  <c r="M23" i="1" s="1"/>
  <c r="M40" i="1" s="1"/>
  <c r="B13" i="2"/>
  <c r="E13" i="2" s="1"/>
  <c r="H12" i="2"/>
  <c r="K17" i="3"/>
  <c r="AA8" i="1"/>
  <c r="AA23" i="1" s="1"/>
  <c r="AA40" i="1" s="1"/>
  <c r="Y41" i="1"/>
  <c r="F19" i="2" s="1"/>
  <c r="Z8" i="1"/>
  <c r="Z23" i="1" s="1"/>
  <c r="Z40" i="1" s="1"/>
  <c r="K18" i="2"/>
  <c r="X42" i="1"/>
  <c r="X41" i="1"/>
  <c r="W42" i="1"/>
  <c r="M41" i="1" l="1"/>
  <c r="F13" i="2" s="1"/>
  <c r="E17" i="3"/>
  <c r="O8" i="1"/>
  <c r="O23" i="1" s="1"/>
  <c r="O40" i="1" s="1"/>
  <c r="K19" i="2"/>
  <c r="AB8" i="1"/>
  <c r="AB23" i="1" s="1"/>
  <c r="AB40" i="1" s="1"/>
  <c r="Z41" i="1"/>
  <c r="Z42" i="1"/>
  <c r="L13" i="2"/>
  <c r="Y42" i="1"/>
  <c r="L17" i="3"/>
  <c r="AA41" i="1"/>
  <c r="F20" i="2" s="1"/>
  <c r="AC8" i="1"/>
  <c r="AC23" i="1" s="1"/>
  <c r="AC40" i="1" s="1"/>
  <c r="K14" i="2"/>
  <c r="L14" i="2" s="1"/>
  <c r="R8" i="1"/>
  <c r="R23" i="1" s="1"/>
  <c r="R40" i="1" s="1"/>
  <c r="P41" i="1"/>
  <c r="P42" i="1"/>
  <c r="G13" i="2"/>
  <c r="H13" i="2"/>
  <c r="B14" i="2"/>
  <c r="E14" i="2" s="1"/>
  <c r="AB41" i="1" l="1"/>
  <c r="AB42" i="1" s="1"/>
  <c r="K20" i="2"/>
  <c r="AD8" i="1"/>
  <c r="AD23" i="1" s="1"/>
  <c r="AD40" i="1" s="1"/>
  <c r="B15" i="2"/>
  <c r="E15" i="2" s="1"/>
  <c r="AA42" i="1"/>
  <c r="O41" i="1"/>
  <c r="F14" i="2" s="1"/>
  <c r="H14" i="2" s="1"/>
  <c r="Q8" i="1"/>
  <c r="F17" i="3"/>
  <c r="AC41" i="1"/>
  <c r="F21" i="2" s="1"/>
  <c r="B9" i="3"/>
  <c r="B10" i="3" s="1"/>
  <c r="M17" i="3"/>
  <c r="M42" i="1"/>
  <c r="K15" i="2"/>
  <c r="L15" i="2" s="1"/>
  <c r="T8" i="1"/>
  <c r="R41" i="1"/>
  <c r="R42" i="1" s="1"/>
  <c r="AC42" i="1" l="1"/>
  <c r="AD41" i="1"/>
  <c r="AD42" i="1" s="1"/>
  <c r="K21" i="2"/>
  <c r="G14" i="2"/>
  <c r="Q23" i="1"/>
  <c r="Q40" i="1" s="1"/>
  <c r="Q41" i="1"/>
  <c r="F15" i="2" s="1"/>
  <c r="H15" i="2" s="1"/>
  <c r="O42" i="1"/>
  <c r="B16" i="2"/>
  <c r="E16" i="2" s="1"/>
  <c r="G15" i="2" l="1"/>
  <c r="G17" i="3"/>
  <c r="S8" i="1"/>
  <c r="S41" i="1" s="1"/>
  <c r="Q42" i="1"/>
  <c r="B17" i="2"/>
  <c r="E17" i="2" s="1"/>
  <c r="L16" i="2"/>
  <c r="B11" i="3" l="1"/>
  <c r="B12" i="3"/>
  <c r="B18" i="2"/>
  <c r="E18" i="2" s="1"/>
  <c r="G17" i="2"/>
  <c r="H17" i="2"/>
  <c r="L17" i="2"/>
  <c r="F16" i="2"/>
  <c r="S42" i="1"/>
  <c r="G16" i="2" l="1"/>
  <c r="H16" i="2"/>
  <c r="H18" i="2"/>
  <c r="G18" i="2"/>
  <c r="B19" i="2"/>
  <c r="E19" i="2" s="1"/>
  <c r="L18" i="2"/>
  <c r="B13" i="3"/>
  <c r="B14" i="3"/>
  <c r="G19" i="2" l="1"/>
  <c r="B20" i="2"/>
  <c r="E20" i="2" s="1"/>
  <c r="H19" i="2"/>
  <c r="L19" i="2"/>
  <c r="B21" i="2" l="1"/>
  <c r="E21" i="2" s="1"/>
  <c r="H20" i="2"/>
  <c r="G20" i="2"/>
  <c r="L20" i="2"/>
  <c r="H21" i="2" l="1"/>
  <c r="G21" i="2"/>
  <c r="L21" i="2"/>
</calcChain>
</file>

<file path=xl/sharedStrings.xml><?xml version="1.0" encoding="utf-8"?>
<sst xmlns="http://schemas.openxmlformats.org/spreadsheetml/2006/main" count="117" uniqueCount="80">
  <si>
    <t>PREVISIONNEL DE TRESORERIE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</si>
  <si>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</si>
  <si>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</si>
  <si>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</si>
  <si>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</si>
  <si>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</si>
  <si>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</si>
  <si>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</si>
  <si>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</si>
  <si>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</si>
  <si>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</si>
  <si>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</si>
  <si>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</si>
  <si>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Total</t>
  </si>
  <si>
    <t>Prév</t>
  </si>
  <si>
    <t>Réel</t>
  </si>
  <si>
    <t>Trésorerie disponible (début du mois)</t>
  </si>
  <si>
    <t>Encaissements TTC</t>
  </si>
  <si>
    <t>Encaissement au comptant</t>
  </si>
  <si>
    <t>Ecaissement Factures (Selon date d'échéance)</t>
  </si>
  <si>
    <t xml:space="preserve">Subventions </t>
  </si>
  <si>
    <t>Produits financiers (intérêts créditeurs)</t>
  </si>
  <si>
    <t xml:space="preserve">Emprunts </t>
  </si>
  <si>
    <t>Cessions d'actifs (vente d'immobilisations)</t>
  </si>
  <si>
    <t>Remboursements d'impôts</t>
  </si>
  <si>
    <t>Autres apports (capital initial, compte courant d'associé)</t>
  </si>
  <si>
    <t>Total des encaissements</t>
  </si>
  <si>
    <t>Total de trésorerie disponible (avant décaissement)</t>
  </si>
  <si>
    <t>Décaissements TTC</t>
  </si>
  <si>
    <t>Taux buffer Mensuel (A adapter selon activité et situation)</t>
  </si>
  <si>
    <t>Fournisseurs</t>
  </si>
  <si>
    <t>Loyers</t>
  </si>
  <si>
    <t>Leasing</t>
  </si>
  <si>
    <t>Locations</t>
  </si>
  <si>
    <t xml:space="preserve">Prêts </t>
  </si>
  <si>
    <t>Salaires</t>
  </si>
  <si>
    <t>Charges sociales</t>
  </si>
  <si>
    <t>Impots et Taxes</t>
  </si>
  <si>
    <t>Dividendes</t>
  </si>
  <si>
    <t>Compte courant d'associé</t>
  </si>
  <si>
    <t>TVA</t>
  </si>
  <si>
    <t>Total des décaissements</t>
  </si>
  <si>
    <t>Trésorerie Fin de mois</t>
  </si>
  <si>
    <t>Buffer</t>
  </si>
  <si>
    <t>Trésorerie Fin de mois après buffer</t>
  </si>
  <si>
    <t>SYNTHESE PLAN DE TRÉSORERIE</t>
  </si>
  <si>
    <t>Prévisions</t>
  </si>
  <si>
    <t>Mois</t>
  </si>
  <si>
    <t>Solde initial</t>
  </si>
  <si>
    <t>Encaissements</t>
  </si>
  <si>
    <t>Décaissements</t>
  </si>
  <si>
    <t>Tréso avant buffer</t>
  </si>
  <si>
    <t>Buffer recommandé</t>
  </si>
  <si>
    <t>Tréso après buffer</t>
  </si>
  <si>
    <t>Alerte</t>
  </si>
  <si>
    <t>Tréso Réelle avant buffer</t>
  </si>
  <si>
    <t>ECART</t>
  </si>
  <si>
    <t>ACTION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</si>
  <si>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</si>
  <si>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</si>
  <si>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</si>
  <si>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</si>
  <si>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</si>
  <si>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</si>
  <si>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</si>
  <si>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</si>
  <si>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</si>
  <si>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</si>
  <si>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</si>
  <si>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</si>
  <si>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Vue annuelle</t>
  </si>
  <si>
    <t>Cash opening (début d'année)</t>
  </si>
  <si>
    <t>Cash closing (fin d'année – prévisionnel DÉC)</t>
  </si>
  <si>
    <t>Variation de trésorerie (année)</t>
  </si>
  <si>
    <t>Point bas de trésorerie (année – prévisionnel)</t>
  </si>
  <si>
    <t>Point haut de trésorerie (année – prévisionnel)</t>
  </si>
  <si>
    <t>Mois du point bas</t>
  </si>
  <si>
    <t>Alerte trésorerie</t>
  </si>
  <si>
    <t>Trésorerie fin de mois (prévisionnel)</t>
  </si>
  <si>
    <t>Dashboard trésorerie mensuelle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</si>
</sst>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_);\-0_)"/>
    <numFmt numFmtId="165" formatCode="_-* #,##0.00\ [$€-40C]_-;\-* #,##0.00\ [$€-40C]_-;_-* &quot;-&quot;??\ [$€-40C]_-;_-@_-"/>
    <numFmt numFmtId="166" formatCode="#,##0.00_ ;[Red]\-#,##0.00\ "/>
    <numFmt numFmtId="167" formatCode="#,##0_ ;[Red]\-#,##0\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75432599871821"/>
      <name val="Arial"/>
      <family val="2"/>
    </font>
    <font>
      <sz val="10"/>
      <color theme="1" tint="0.14990691854609822"/>
      <name val="Arial"/>
      <family val="2"/>
    </font>
    <font>
      <b/>
      <sz val="14"/>
      <color theme="1" tint="0.14975432599871821"/>
      <name val="Arial"/>
      <family val="2"/>
    </font>
    <font>
      <sz val="10"/>
      <color theme="1"/>
      <name val="Arial"/>
      <family val="2"/>
    </font>
    <font>
      <b/>
      <sz val="11"/>
      <color rgb="FFB9BDC3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ptos Narrow"/>
      <family val="2"/>
      <scheme val="minor"/>
    </font>
    <font>
      <sz val="11"/>
      <color rgb="FF102867"/>
      <name val="Aptos Narrow"/>
      <family val="2"/>
      <scheme val="minor"/>
    </font>
    <font>
      <b/>
      <sz val="14"/>
      <color rgb="FF102867"/>
      <name val="Aptos Narrow"/>
      <family val="2"/>
      <scheme val="minor"/>
    </font>
    <font>
      <b/>
      <sz val="11"/>
      <color rgb="FF102867"/>
      <name val="Aptos Narrow"/>
      <family val="2"/>
      <scheme val="minor"/>
    </font>
    <font>
      <b/>
      <sz val="16"/>
      <color rgb="FF1F4E79"/>
      <name val="Calibri"/>
      <family val="2"/>
    </font>
    <font>
      <b/>
      <sz val="12"/>
      <color theme="2"/>
      <name val="Calibri"/>
      <family val="2"/>
    </font>
    <font>
      <b/>
      <sz val="12"/>
      <color rgb="FF002060"/>
      <name val="Calibri"/>
      <family val="2"/>
    </font>
    <font>
      <b/>
      <sz val="11"/>
      <color rgb="FF10286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1E53"/>
        <bgColor indexed="64"/>
      </patternFill>
    </fill>
    <fill>
      <patternFill patternType="solid">
        <fgColor rgb="FFBABEC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1F4E79"/>
      </patternFill>
    </fill>
    <fill>
      <patternFill patternType="solid">
        <fgColor rgb="FF102867"/>
        <bgColor rgb="FF1F4E79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1"/>
      </left>
      <right style="thin">
        <color theme="0"/>
      </right>
      <top/>
      <bottom/>
      <diagonal/>
    </border>
    <border>
      <left style="thin">
        <color theme="0"/>
      </left>
      <right style="medium">
        <color theme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</borders>
  <cellStyleXfs count="3">
    <xf numFmtId="0" fontId="0" fillId="0" borderId="0"/>
    <xf numFmtId="44" fontId="1" fillId="0" borderId="0"/>
    <xf numFmtId="0" fontId="2" fillId="0" borderId="1"/>
  </cellStyleXfs>
  <cellXfs count="67">
    <xf numFmtId="0" fontId="0" fillId="0" borderId="0" xfId="0"/>
    <xf numFmtId="0" fontId="0" fillId="2" borderId="0" xfId="0" applyFill="1"/>
    <xf numFmtId="14" fontId="3" fillId="2" borderId="0" xfId="0" applyNumberFormat="1" applyFont="1" applyFill="1" applyAlignment="1">
      <alignment horizontal="left" vertical="center" indent="1"/>
    </xf>
    <xf numFmtId="164" fontId="4" fillId="2" borderId="0" xfId="2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6" fillId="2" borderId="0" xfId="2" applyFont="1" applyFill="1" applyBorder="1" applyAlignment="1">
      <alignment vertical="center"/>
    </xf>
    <xf numFmtId="164" fontId="7" fillId="2" borderId="0" xfId="0" applyNumberFormat="1" applyFont="1" applyFill="1" applyAlignment="1">
      <alignment horizontal="left" vertical="center" indent="1"/>
    </xf>
    <xf numFmtId="164" fontId="8" fillId="3" borderId="0" xfId="2" applyNumberFormat="1" applyFont="1" applyFill="1" applyBorder="1" applyAlignment="1">
      <alignment horizontal="left" vertical="center"/>
    </xf>
    <xf numFmtId="0" fontId="5" fillId="2" borderId="0" xfId="0" applyFont="1" applyFill="1"/>
    <xf numFmtId="0" fontId="6" fillId="2" borderId="0" xfId="2" applyFont="1" applyFill="1" applyBorder="1" applyAlignment="1">
      <alignment horizontal="left"/>
    </xf>
    <xf numFmtId="0" fontId="9" fillId="2" borderId="0" xfId="0" applyFont="1" applyFill="1" applyAlignment="1">
      <alignment horizontal="left" vertical="center" indent="1"/>
    </xf>
    <xf numFmtId="165" fontId="3" fillId="2" borderId="0" xfId="1" applyNumberFormat="1" applyFont="1" applyFill="1" applyAlignment="1">
      <alignment vertical="center"/>
    </xf>
    <xf numFmtId="9" fontId="5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165" fontId="8" fillId="3" borderId="0" xfId="1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11" fillId="2" borderId="0" xfId="0" applyFont="1" applyFill="1"/>
    <xf numFmtId="0" fontId="12" fillId="4" borderId="11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3" fillId="2" borderId="0" xfId="0" applyFont="1" applyFill="1"/>
    <xf numFmtId="0" fontId="13" fillId="4" borderId="5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166" fontId="0" fillId="2" borderId="2" xfId="0" applyNumberFormat="1" applyFill="1" applyBorder="1"/>
    <xf numFmtId="166" fontId="0" fillId="2" borderId="3" xfId="0" applyNumberFormat="1" applyFill="1" applyBorder="1"/>
    <xf numFmtId="0" fontId="0" fillId="2" borderId="13" xfId="0" applyFill="1" applyBorder="1"/>
    <xf numFmtId="4" fontId="0" fillId="2" borderId="13" xfId="0" applyNumberFormat="1" applyFill="1" applyBorder="1"/>
    <xf numFmtId="166" fontId="0" fillId="2" borderId="0" xfId="0" applyNumberFormat="1" applyFill="1"/>
    <xf numFmtId="166" fontId="0" fillId="2" borderId="13" xfId="0" applyNumberFormat="1" applyFill="1" applyBorder="1"/>
    <xf numFmtId="164" fontId="17" fillId="5" borderId="0" xfId="2" applyNumberFormat="1" applyFont="1" applyFill="1" applyBorder="1" applyAlignment="1">
      <alignment horizontal="left" vertical="center"/>
    </xf>
    <xf numFmtId="0" fontId="17" fillId="5" borderId="0" xfId="0" applyFont="1" applyFill="1" applyAlignment="1">
      <alignment vertical="center"/>
    </xf>
    <xf numFmtId="165" fontId="17" fillId="5" borderId="0" xfId="1" applyNumberFormat="1" applyFont="1" applyFill="1" applyAlignment="1">
      <alignment horizontal="right" vertical="center"/>
    </xf>
    <xf numFmtId="4" fontId="0" fillId="2" borderId="17" xfId="0" applyNumberFormat="1" applyFill="1" applyBorder="1"/>
    <xf numFmtId="166" fontId="0" fillId="2" borderId="14" xfId="0" applyNumberFormat="1" applyFill="1" applyBorder="1"/>
    <xf numFmtId="4" fontId="0" fillId="2" borderId="18" xfId="0" applyNumberFormat="1" applyFill="1" applyBorder="1"/>
    <xf numFmtId="4" fontId="0" fillId="2" borderId="19" xfId="0" applyNumberFormat="1" applyFill="1" applyBorder="1"/>
    <xf numFmtId="9" fontId="0" fillId="2" borderId="2" xfId="0" applyNumberFormat="1" applyFill="1" applyBorder="1"/>
    <xf numFmtId="9" fontId="0" fillId="2" borderId="3" xfId="0" applyNumberFormat="1" applyFill="1" applyBorder="1"/>
    <xf numFmtId="4" fontId="0" fillId="2" borderId="2" xfId="0" applyNumberFormat="1" applyFill="1" applyBorder="1"/>
    <xf numFmtId="4" fontId="0" fillId="2" borderId="3" xfId="0" applyNumberFormat="1" applyFill="1" applyBorder="1"/>
    <xf numFmtId="165" fontId="17" fillId="5" borderId="2" xfId="1" applyNumberFormat="1" applyFont="1" applyFill="1" applyBorder="1" applyAlignment="1">
      <alignment horizontal="right" vertical="center"/>
    </xf>
    <xf numFmtId="165" fontId="17" fillId="5" borderId="3" xfId="1" applyNumberFormat="1" applyFont="1" applyFill="1" applyBorder="1" applyAlignment="1">
      <alignment horizontal="right" vertical="center"/>
    </xf>
    <xf numFmtId="165" fontId="8" fillId="3" borderId="21" xfId="1" applyNumberFormat="1" applyFont="1" applyFill="1" applyBorder="1" applyAlignment="1">
      <alignment horizontal="right" vertical="center"/>
    </xf>
    <xf numFmtId="165" fontId="8" fillId="3" borderId="20" xfId="1" applyNumberFormat="1" applyFont="1" applyFill="1" applyBorder="1" applyAlignment="1">
      <alignment horizontal="right" vertical="center"/>
    </xf>
    <xf numFmtId="165" fontId="8" fillId="3" borderId="22" xfId="1" applyNumberFormat="1" applyFont="1" applyFill="1" applyBorder="1" applyAlignment="1">
      <alignment horizontal="right" vertical="center"/>
    </xf>
    <xf numFmtId="0" fontId="16" fillId="6" borderId="16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2" fillId="4" borderId="24" xfId="0" applyFont="1" applyFill="1" applyBorder="1" applyAlignment="1">
      <alignment horizontal="center"/>
    </xf>
    <xf numFmtId="0" fontId="0" fillId="0" borderId="7" xfId="0" applyBorder="1"/>
    <xf numFmtId="0" fontId="0" fillId="0" borderId="10" xfId="0" applyBorder="1"/>
    <xf numFmtId="0" fontId="13" fillId="4" borderId="4" xfId="0" applyFont="1" applyFill="1" applyBorder="1" applyAlignment="1">
      <alignment horizontal="center"/>
    </xf>
    <xf numFmtId="0" fontId="0" fillId="0" borderId="25" xfId="0" applyBorder="1"/>
    <xf numFmtId="0" fontId="10" fillId="2" borderId="15" xfId="0" applyFont="1" applyFill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14" fillId="2" borderId="0" xfId="0" applyFont="1" applyFill="1" applyAlignment="1">
      <alignment horizontal="center"/>
    </xf>
    <xf numFmtId="0" fontId="0" fillId="2" borderId="0" xfId="0" applyFill="1"/>
    <xf numFmtId="167" fontId="0" fillId="2" borderId="0" xfId="0" applyNumberFormat="1" applyFill="1"/>
    <xf numFmtId="0" fontId="0" fillId="2" borderId="0" xfId="0" applyFill="1" applyAlignment="1">
      <alignment horizontal="center"/>
    </xf>
    <xf numFmtId="3" fontId="0" fillId="2" borderId="0" xfId="0" applyNumberFormat="1" applyFill="1"/>
  </cellXfs>
  <cellStyles count="3">
    <cellStyle name="Monétaire" xfId="1" builtinId="4"/>
    <cellStyle name="Normal" xfId="0" builtinId="0"/>
    <cellStyle name="Titre 1" xfId="2" builtinId="16"/>
  </cellStyles>
  <dxfs count="11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Encaissements</a:t>
            </a:r>
            <a:r>
              <a:rPr lang="fr-FR" baseline="0"/>
              <a:t> Prévisionel / Réel</a:t>
            </a:r>
            <a:endParaRPr lang="fr-FR"/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Encaissements prev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  <a:prstDash val="solid"/>
            </a:ln>
          </c:spPr>
          <c:invertIfNegative val="0"/>
          <c:cat>
            <c:strRef>
              <c:f>'Synthèse - Action'!$A$10:$A$21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'Synthèse - Action'!$C$10:$C$21</c:f>
              <c:numCache>
                <c:formatCode>#,##0.00</c:formatCode>
                <c:ptCount val="12"/>
                <c:pt idx="0">
                  <c:v>110000</c:v>
                </c:pt>
                <c:pt idx="1">
                  <c:v>170000</c:v>
                </c:pt>
                <c:pt idx="2">
                  <c:v>90000</c:v>
                </c:pt>
                <c:pt idx="3">
                  <c:v>140000</c:v>
                </c:pt>
                <c:pt idx="4">
                  <c:v>57000</c:v>
                </c:pt>
                <c:pt idx="5">
                  <c:v>100000</c:v>
                </c:pt>
                <c:pt idx="6">
                  <c:v>90000</c:v>
                </c:pt>
                <c:pt idx="7">
                  <c:v>75000</c:v>
                </c:pt>
                <c:pt idx="8">
                  <c:v>152000</c:v>
                </c:pt>
                <c:pt idx="9">
                  <c:v>68500</c:v>
                </c:pt>
                <c:pt idx="10">
                  <c:v>113000</c:v>
                </c:pt>
                <c:pt idx="11">
                  <c:v>92000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3-4083-A262-5341138D603E}"/>
            </c:ext>
          </c:extLst>
        </c:ser>
        <c:ser>
          <c:idx val="1"/>
          <c:order val="1"/>
          <c:tx>
            <c:v>Ecaissements réels</c:v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strRef>
              <c:f>'Synthèse - Action'!$A$10:$A$21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'Synthèse - Action'!$I$10:$I$21</c:f>
              <c:numCache>
                <c:formatCode>#,##0.00</c:formatCode>
                <c:ptCount val="12"/>
                <c:pt idx="0">
                  <c:v>110000</c:v>
                </c:pt>
                <c:pt idx="1">
                  <c:v>170000</c:v>
                </c:pt>
                <c:pt idx="2">
                  <c:v>90000</c:v>
                </c:pt>
                <c:pt idx="3">
                  <c:v>140000</c:v>
                </c:pt>
                <c:pt idx="4">
                  <c:v>57000</c:v>
                </c:pt>
                <c:pt idx="5">
                  <c:v>85000</c:v>
                </c:pt>
                <c:pt idx="6">
                  <c:v>70000</c:v>
                </c:pt>
                <c:pt idx="7">
                  <c:v>80000</c:v>
                </c:pt>
                <c:pt idx="8">
                  <c:v>126500</c:v>
                </c:pt>
                <c:pt idx="9">
                  <c:v>89000</c:v>
                </c:pt>
                <c:pt idx="10">
                  <c:v>75000</c:v>
                </c:pt>
                <c:pt idx="11">
                  <c:v>169500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03-4083-A262-5341138D6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4220816"/>
        <c:axId val="434227056"/>
      </c:barChart>
      <c:catAx>
        <c:axId val="43422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4227056"/>
        <c:crosses val="autoZero"/>
        <c:auto val="1"/>
        <c:lblAlgn val="ctr"/>
        <c:lblOffset val="100"/>
        <c:noMultiLvlLbl val="0"/>
      </c:catAx>
      <c:valAx>
        <c:axId val="43422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4220816"/>
        <c:crosses val="autoZero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Décaissements</a:t>
            </a:r>
            <a:r>
              <a:rPr lang="fr-FR" baseline="0"/>
              <a:t> Prévisionnel/Réel</a:t>
            </a:r>
            <a:endParaRPr lang="fr-FR"/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Décaissements réels</c:v>
          </c:tx>
          <c:spPr>
            <a:solidFill>
              <a:srgbClr val="FF0000"/>
            </a:solidFill>
            <a:ln>
              <a:noFill/>
              <a:prstDash val="solid"/>
            </a:ln>
          </c:spPr>
          <c:invertIfNegative val="0"/>
          <c:cat>
            <c:strRef>
              <c:f>'Synthèse - Action'!$A$10:$A$21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'Synthèse - Action'!$J$10:$J$21</c:f>
              <c:numCache>
                <c:formatCode>#,##0.00</c:formatCode>
                <c:ptCount val="12"/>
                <c:pt idx="0">
                  <c:v>64545</c:v>
                </c:pt>
                <c:pt idx="1">
                  <c:v>94545</c:v>
                </c:pt>
                <c:pt idx="2">
                  <c:v>64545</c:v>
                </c:pt>
                <c:pt idx="3">
                  <c:v>104545</c:v>
                </c:pt>
                <c:pt idx="4">
                  <c:v>133590</c:v>
                </c:pt>
                <c:pt idx="5">
                  <c:v>133590</c:v>
                </c:pt>
                <c:pt idx="6">
                  <c:v>108590</c:v>
                </c:pt>
                <c:pt idx="7">
                  <c:v>93590</c:v>
                </c:pt>
                <c:pt idx="8">
                  <c:v>128590</c:v>
                </c:pt>
                <c:pt idx="9">
                  <c:v>188590</c:v>
                </c:pt>
                <c:pt idx="10">
                  <c:v>143590</c:v>
                </c:pt>
                <c:pt idx="11">
                  <c:v>138590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7-4AF5-8DB3-581D04B3F2C1}"/>
            </c:ext>
          </c:extLst>
        </c:ser>
        <c:ser>
          <c:idx val="2"/>
          <c:order val="1"/>
          <c:tx>
            <c:v>Décaissements prev</c:v>
          </c:tx>
          <c:spPr>
            <a:solidFill>
              <a:schemeClr val="accent2"/>
            </a:solidFill>
            <a:ln>
              <a:noFill/>
              <a:prstDash val="solid"/>
            </a:ln>
          </c:spPr>
          <c:invertIfNegative val="0"/>
          <c:cat>
            <c:strRef>
              <c:f>'Synthèse - Action'!$A$10:$A$21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'Synthèse - Action'!$D$10:$D$21</c:f>
              <c:numCache>
                <c:formatCode>#,##0.00</c:formatCode>
                <c:ptCount val="12"/>
                <c:pt idx="0">
                  <c:v>79545</c:v>
                </c:pt>
                <c:pt idx="1">
                  <c:v>94545</c:v>
                </c:pt>
                <c:pt idx="2">
                  <c:v>69545</c:v>
                </c:pt>
                <c:pt idx="3">
                  <c:v>99545</c:v>
                </c:pt>
                <c:pt idx="4">
                  <c:v>109545</c:v>
                </c:pt>
                <c:pt idx="5">
                  <c:v>74545</c:v>
                </c:pt>
                <c:pt idx="6">
                  <c:v>79545</c:v>
                </c:pt>
                <c:pt idx="7">
                  <c:v>64545</c:v>
                </c:pt>
                <c:pt idx="8">
                  <c:v>99545</c:v>
                </c:pt>
                <c:pt idx="9">
                  <c:v>139545</c:v>
                </c:pt>
                <c:pt idx="10">
                  <c:v>114545</c:v>
                </c:pt>
                <c:pt idx="11">
                  <c:v>89545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7-4AF5-8DB3-581D04B3F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4220816"/>
        <c:axId val="434227056"/>
      </c:barChart>
      <c:catAx>
        <c:axId val="43422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4227056"/>
        <c:crosses val="autoZero"/>
        <c:auto val="1"/>
        <c:lblAlgn val="ctr"/>
        <c:lblOffset val="100"/>
        <c:noMultiLvlLbl val="0"/>
      </c:catAx>
      <c:valAx>
        <c:axId val="43422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4220816"/>
        <c:crosses val="autoZero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6</xdr:col>
      <xdr:colOff>15240</xdr:colOff>
      <xdr:row>5</xdr:row>
      <xdr:rowOff>22238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0"/>
          <a:ext cx="4152900" cy="107379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22</xdr:row>
      <xdr:rowOff>83820</xdr:rowOff>
    </xdr:from>
    <xdr:to>
      <xdr:col>5</xdr:col>
      <xdr:colOff>68580</xdr:colOff>
      <xdr:row>37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182880</xdr:colOff>
      <xdr:row>22</xdr:row>
      <xdr:rowOff>83820</xdr:rowOff>
    </xdr:from>
    <xdr:to>
      <xdr:col>10</xdr:col>
      <xdr:colOff>220980</xdr:colOff>
      <xdr:row>37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3</xdr:row>
      <xdr:rowOff>154595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956560" cy="703235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373380</xdr:colOff>
      <xdr:row>3</xdr:row>
      <xdr:rowOff>154595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B489DDA1-A377-4378-AEF2-565B40B0C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6560" cy="703235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42"/>
  <sheetViews>
    <sheetView topLeftCell="A16" workbookViewId="0">
      <selection activeCell="P32" sqref="P32:P35"/>
    </sheetView>
  </sheetViews>
  <sheetFormatPr baseColWidth="10" defaultRowHeight="14.4" x14ac:dyDescent="0.3"/>
  <cols>
    <col min="1" max="1" width="1.44140625" style="1" customWidth="1"/>
    <col min="2" max="5" width="11.5546875" style="1" customWidth="1"/>
    <col min="6" max="6" width="12.77734375" style="1" customWidth="1"/>
    <col min="7" max="18" width="14" style="1" bestFit="1" customWidth="1"/>
    <col min="19" max="22" width="12.88671875" style="1" bestFit="1" customWidth="1"/>
    <col min="23" max="30" width="14" style="1" bestFit="1" customWidth="1"/>
    <col min="31" max="31" width="11.5546875" style="1" customWidth="1"/>
    <col min="32" max="16384" width="11.5546875" style="1"/>
  </cols>
  <sheetData>
    <row r="1" spans="2:31" s="19" customFormat="1" ht="18" customHeight="1" x14ac:dyDescent="0.35">
      <c r="G1" s="51">
        <v>2025</v>
      </c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3"/>
    </row>
    <row r="2" spans="2:31" s="19" customFormat="1" ht="18" customHeight="1" x14ac:dyDescent="0.35">
      <c r="G2" s="54" t="s">
        <v>0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6"/>
    </row>
    <row r="3" spans="2:31" s="19" customFormat="1" ht="18" customHeight="1" x14ac:dyDescent="0.35"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2"/>
    </row>
    <row r="4" spans="2:31" s="19" customFormat="1" x14ac:dyDescent="0.3">
      <c r="F4" s="23"/>
      <c r="G4" s="57" t="s">
        <v>1</v>
      </c>
      <c r="H4" s="58"/>
      <c r="I4" s="57" t="s">
        <v>2</v>
      </c>
      <c r="J4" s="58"/>
      <c r="K4" s="57" t="s">
        <v>3</v>
      </c>
      <c r="L4" s="58"/>
      <c r="M4" s="57" t="s">
        <v>4</v>
      </c>
      <c r="N4" s="58"/>
      <c r="O4" s="57" t="s">
        <v>5</v>
      </c>
      <c r="P4" s="58"/>
      <c r="Q4" s="57" t="s">
        <v>6</v>
      </c>
      <c r="R4" s="58"/>
      <c r="S4" s="57" t="s">
        <v>7</v>
      </c>
      <c r="T4" s="58"/>
      <c r="U4" s="57" t="s">
        <v>8</v>
      </c>
      <c r="V4" s="58"/>
      <c r="W4" s="57" t="s">
        <v>9</v>
      </c>
      <c r="X4" s="58"/>
      <c r="Y4" s="57" t="s">
        <v>10</v>
      </c>
      <c r="Z4" s="58"/>
      <c r="AA4" s="57" t="s">
        <v>11</v>
      </c>
      <c r="AB4" s="58"/>
      <c r="AC4" s="57" t="s">
        <v>12</v>
      </c>
      <c r="AD4" s="58"/>
      <c r="AE4" s="19" t="s">
        <v>13</v>
      </c>
    </row>
    <row r="5" spans="2:31" s="19" customFormat="1" x14ac:dyDescent="0.3">
      <c r="F5" s="23"/>
      <c r="G5" s="24" t="s">
        <v>14</v>
      </c>
      <c r="H5" s="25" t="s">
        <v>15</v>
      </c>
      <c r="I5" s="24" t="s">
        <v>14</v>
      </c>
      <c r="J5" s="25" t="s">
        <v>15</v>
      </c>
      <c r="K5" s="24" t="s">
        <v>14</v>
      </c>
      <c r="L5" s="25" t="s">
        <v>15</v>
      </c>
      <c r="M5" s="24" t="s">
        <v>14</v>
      </c>
      <c r="N5" s="25" t="s">
        <v>15</v>
      </c>
      <c r="O5" s="24" t="s">
        <v>14</v>
      </c>
      <c r="P5" s="25" t="s">
        <v>15</v>
      </c>
      <c r="Q5" s="24" t="s">
        <v>14</v>
      </c>
      <c r="R5" s="25" t="s">
        <v>15</v>
      </c>
      <c r="S5" s="24" t="s">
        <v>14</v>
      </c>
      <c r="T5" s="25" t="s">
        <v>15</v>
      </c>
      <c r="U5" s="24" t="s">
        <v>14</v>
      </c>
      <c r="V5" s="25" t="s">
        <v>15</v>
      </c>
      <c r="W5" s="24" t="s">
        <v>14</v>
      </c>
      <c r="X5" s="25" t="s">
        <v>15</v>
      </c>
      <c r="Y5" s="24" t="s">
        <v>14</v>
      </c>
      <c r="Z5" s="25" t="s">
        <v>15</v>
      </c>
      <c r="AA5" s="24" t="s">
        <v>14</v>
      </c>
      <c r="AB5" s="25" t="s">
        <v>15</v>
      </c>
      <c r="AC5" s="24" t="s">
        <v>14</v>
      </c>
      <c r="AD5" s="25" t="s">
        <v>15</v>
      </c>
    </row>
    <row r="6" spans="2:31" x14ac:dyDescent="0.3">
      <c r="G6" s="17"/>
      <c r="H6" s="18"/>
      <c r="I6" s="17"/>
      <c r="J6" s="18"/>
      <c r="K6" s="17"/>
      <c r="L6" s="18"/>
      <c r="M6" s="17"/>
      <c r="N6" s="18"/>
      <c r="O6" s="17"/>
      <c r="P6" s="18"/>
      <c r="Q6" s="17"/>
      <c r="R6" s="18"/>
      <c r="S6" s="17"/>
      <c r="T6" s="18"/>
      <c r="U6" s="17"/>
      <c r="V6" s="18"/>
      <c r="W6" s="17"/>
      <c r="X6" s="18"/>
      <c r="Y6" s="17"/>
      <c r="Z6" s="18"/>
      <c r="AA6" s="17"/>
      <c r="AB6" s="18"/>
      <c r="AC6" s="17"/>
      <c r="AD6" s="18"/>
    </row>
    <row r="7" spans="2:31" x14ac:dyDescent="0.3">
      <c r="B7" s="2"/>
      <c r="G7" s="17"/>
      <c r="H7" s="18"/>
      <c r="I7" s="17"/>
      <c r="J7" s="18"/>
      <c r="K7" s="17"/>
      <c r="L7" s="18"/>
      <c r="M7" s="17"/>
      <c r="N7" s="18"/>
      <c r="O7" s="17"/>
      <c r="P7" s="18"/>
      <c r="Q7" s="17"/>
      <c r="R7" s="18"/>
      <c r="S7" s="17"/>
      <c r="T7" s="18"/>
      <c r="U7" s="17"/>
      <c r="V7" s="18"/>
      <c r="W7" s="17"/>
      <c r="X7" s="18"/>
      <c r="Y7" s="17"/>
      <c r="Z7" s="18"/>
      <c r="AA7" s="17"/>
      <c r="AB7" s="18"/>
      <c r="AC7" s="17"/>
      <c r="AD7" s="18"/>
    </row>
    <row r="8" spans="2:31" x14ac:dyDescent="0.3">
      <c r="B8" s="3" t="s">
        <v>16</v>
      </c>
      <c r="F8" s="11">
        <v>10000</v>
      </c>
      <c r="G8" s="26">
        <f>F8</f>
        <v>10000</v>
      </c>
      <c r="H8" s="27">
        <f>F8</f>
        <v>10000</v>
      </c>
      <c r="I8" s="26">
        <f t="shared" ref="I8:AD8" si="0">G40</f>
        <v>40455</v>
      </c>
      <c r="J8" s="27">
        <f t="shared" si="0"/>
        <v>55455</v>
      </c>
      <c r="K8" s="26">
        <f t="shared" si="0"/>
        <v>115910</v>
      </c>
      <c r="L8" s="27">
        <f t="shared" si="0"/>
        <v>130910</v>
      </c>
      <c r="M8" s="26">
        <f t="shared" si="0"/>
        <v>136365</v>
      </c>
      <c r="N8" s="27">
        <f t="shared" si="0"/>
        <v>156365</v>
      </c>
      <c r="O8" s="26">
        <f t="shared" si="0"/>
        <v>176820</v>
      </c>
      <c r="P8" s="27">
        <f t="shared" si="0"/>
        <v>191820</v>
      </c>
      <c r="Q8" s="26">
        <f t="shared" si="0"/>
        <v>124275</v>
      </c>
      <c r="R8" s="27">
        <f t="shared" si="0"/>
        <v>115230</v>
      </c>
      <c r="S8" s="26">
        <f t="shared" si="0"/>
        <v>149730</v>
      </c>
      <c r="T8" s="27">
        <f t="shared" si="0"/>
        <v>66640</v>
      </c>
      <c r="U8" s="26">
        <f t="shared" si="0"/>
        <v>10455</v>
      </c>
      <c r="V8" s="27">
        <f t="shared" si="0"/>
        <v>-38590</v>
      </c>
      <c r="W8" s="26">
        <f t="shared" si="0"/>
        <v>20910</v>
      </c>
      <c r="X8" s="27">
        <f t="shared" si="0"/>
        <v>-52180</v>
      </c>
      <c r="Y8" s="26">
        <f t="shared" si="0"/>
        <v>73365</v>
      </c>
      <c r="Z8" s="27">
        <f t="shared" si="0"/>
        <v>-54270</v>
      </c>
      <c r="AA8" s="26">
        <f t="shared" si="0"/>
        <v>2320</v>
      </c>
      <c r="AB8" s="27">
        <f t="shared" si="0"/>
        <v>-153860</v>
      </c>
      <c r="AC8" s="26">
        <f t="shared" si="0"/>
        <v>775</v>
      </c>
      <c r="AD8" s="27">
        <f t="shared" si="0"/>
        <v>-222450</v>
      </c>
    </row>
    <row r="9" spans="2:31" x14ac:dyDescent="0.3">
      <c r="F9" s="12"/>
      <c r="G9" s="17"/>
      <c r="H9" s="18"/>
      <c r="I9" s="17"/>
      <c r="J9" s="18"/>
      <c r="K9" s="17"/>
      <c r="L9" s="18"/>
      <c r="M9" s="17"/>
      <c r="N9" s="18"/>
      <c r="O9" s="17"/>
      <c r="P9" s="18"/>
      <c r="Q9" s="17"/>
      <c r="R9" s="18"/>
      <c r="S9" s="17"/>
      <c r="T9" s="18"/>
      <c r="U9" s="17"/>
      <c r="V9" s="18"/>
      <c r="W9" s="17"/>
      <c r="X9" s="18"/>
      <c r="Y9" s="17"/>
      <c r="Z9" s="18"/>
      <c r="AA9" s="17"/>
      <c r="AB9" s="18"/>
      <c r="AC9" s="17"/>
      <c r="AD9" s="18"/>
    </row>
    <row r="10" spans="2:31" x14ac:dyDescent="0.3">
      <c r="F10" s="13"/>
      <c r="G10" s="17"/>
      <c r="H10" s="18"/>
      <c r="I10" s="17"/>
      <c r="J10" s="18"/>
      <c r="K10" s="17"/>
      <c r="L10" s="18"/>
      <c r="M10" s="17"/>
      <c r="N10" s="18"/>
      <c r="O10" s="17"/>
      <c r="P10" s="18"/>
      <c r="Q10" s="17"/>
      <c r="R10" s="18"/>
      <c r="S10" s="17"/>
      <c r="T10" s="18"/>
      <c r="U10" s="17"/>
      <c r="V10" s="18"/>
      <c r="W10" s="17"/>
      <c r="X10" s="18"/>
      <c r="Y10" s="17"/>
      <c r="Z10" s="18"/>
      <c r="AA10" s="17"/>
      <c r="AB10" s="18"/>
      <c r="AC10" s="17"/>
      <c r="AD10" s="18"/>
    </row>
    <row r="11" spans="2:31" x14ac:dyDescent="0.3">
      <c r="B11" s="4"/>
      <c r="G11" s="17"/>
      <c r="H11" s="18"/>
      <c r="I11" s="17"/>
      <c r="J11" s="18"/>
      <c r="K11" s="17"/>
      <c r="L11" s="18"/>
      <c r="M11" s="17"/>
      <c r="N11" s="18"/>
      <c r="O11" s="17"/>
      <c r="P11" s="18"/>
      <c r="Q11" s="17"/>
      <c r="R11" s="18"/>
      <c r="S11" s="17"/>
      <c r="T11" s="18"/>
      <c r="U11" s="17"/>
      <c r="V11" s="18"/>
      <c r="W11" s="17"/>
      <c r="X11" s="18"/>
      <c r="Y11" s="17"/>
      <c r="Z11" s="18"/>
      <c r="AA11" s="17"/>
      <c r="AB11" s="18"/>
      <c r="AC11" s="17"/>
      <c r="AD11" s="18"/>
    </row>
    <row r="12" spans="2:31" ht="17.399999999999999" customHeight="1" x14ac:dyDescent="0.3">
      <c r="B12" s="5" t="s">
        <v>17</v>
      </c>
      <c r="G12" s="26"/>
      <c r="H12" s="27"/>
      <c r="I12" s="26"/>
      <c r="J12" s="27"/>
      <c r="K12" s="26"/>
      <c r="L12" s="27"/>
      <c r="M12" s="26"/>
      <c r="N12" s="27"/>
      <c r="O12" s="26"/>
      <c r="P12" s="27"/>
      <c r="Q12" s="26"/>
      <c r="R12" s="27"/>
      <c r="S12" s="26"/>
      <c r="T12" s="27"/>
      <c r="U12" s="26"/>
      <c r="V12" s="27"/>
      <c r="W12" s="26"/>
      <c r="X12" s="27"/>
      <c r="Y12" s="26"/>
      <c r="Z12" s="27"/>
      <c r="AA12" s="26"/>
      <c r="AB12" s="27"/>
      <c r="AC12" s="26"/>
      <c r="AD12" s="27"/>
    </row>
    <row r="13" spans="2:31" x14ac:dyDescent="0.3">
      <c r="B13" s="4"/>
      <c r="G13" s="26"/>
      <c r="H13" s="27"/>
      <c r="I13" s="26"/>
      <c r="J13" s="27"/>
      <c r="K13" s="26"/>
      <c r="L13" s="27"/>
      <c r="M13" s="26"/>
      <c r="N13" s="27"/>
      <c r="O13" s="26"/>
      <c r="P13" s="27"/>
      <c r="Q13" s="26"/>
      <c r="R13" s="27"/>
      <c r="S13" s="26"/>
      <c r="T13" s="27"/>
      <c r="U13" s="26"/>
      <c r="V13" s="27"/>
      <c r="W13" s="26"/>
      <c r="X13" s="27"/>
      <c r="Y13" s="26"/>
      <c r="Z13" s="27"/>
      <c r="AA13" s="26"/>
      <c r="AB13" s="27"/>
      <c r="AC13" s="26"/>
      <c r="AD13" s="27"/>
    </row>
    <row r="14" spans="2:31" x14ac:dyDescent="0.3">
      <c r="B14" s="6" t="s">
        <v>18</v>
      </c>
      <c r="G14" s="26">
        <v>10000</v>
      </c>
      <c r="H14" s="27">
        <v>10000</v>
      </c>
      <c r="I14" s="26">
        <v>20000</v>
      </c>
      <c r="J14" s="27">
        <v>20000</v>
      </c>
      <c r="K14" s="26">
        <v>10000</v>
      </c>
      <c r="L14" s="27">
        <v>10000</v>
      </c>
      <c r="M14" s="26">
        <v>50000</v>
      </c>
      <c r="N14" s="27">
        <v>50000</v>
      </c>
      <c r="O14" s="26">
        <v>5000</v>
      </c>
      <c r="P14" s="27">
        <v>5000</v>
      </c>
      <c r="Q14" s="26">
        <v>25000</v>
      </c>
      <c r="R14" s="27">
        <v>25000</v>
      </c>
      <c r="S14" s="26">
        <v>10000</v>
      </c>
      <c r="T14" s="27">
        <v>10000</v>
      </c>
      <c r="U14" s="26">
        <v>25000</v>
      </c>
      <c r="V14" s="27">
        <v>20000</v>
      </c>
      <c r="W14" s="26">
        <v>7000</v>
      </c>
      <c r="X14" s="27">
        <v>6500</v>
      </c>
      <c r="Y14" s="26">
        <v>8500</v>
      </c>
      <c r="Z14" s="27">
        <v>9000</v>
      </c>
      <c r="AA14" s="26">
        <v>15000</v>
      </c>
      <c r="AB14" s="27">
        <v>15000</v>
      </c>
      <c r="AC14" s="26">
        <v>12000</v>
      </c>
      <c r="AD14" s="27">
        <v>9500</v>
      </c>
    </row>
    <row r="15" spans="2:31" x14ac:dyDescent="0.3">
      <c r="B15" s="6" t="s">
        <v>19</v>
      </c>
      <c r="G15" s="26">
        <v>100000</v>
      </c>
      <c r="H15" s="27">
        <v>100000</v>
      </c>
      <c r="I15" s="26">
        <v>150000</v>
      </c>
      <c r="J15" s="27">
        <v>150000</v>
      </c>
      <c r="K15" s="26">
        <v>80000</v>
      </c>
      <c r="L15" s="27">
        <v>80000</v>
      </c>
      <c r="M15" s="26">
        <v>90000</v>
      </c>
      <c r="N15" s="27">
        <v>90000</v>
      </c>
      <c r="O15" s="26">
        <v>52000</v>
      </c>
      <c r="P15" s="27">
        <v>52000</v>
      </c>
      <c r="Q15" s="26">
        <v>75000</v>
      </c>
      <c r="R15" s="27">
        <v>60000</v>
      </c>
      <c r="S15" s="26">
        <v>80000</v>
      </c>
      <c r="T15" s="27">
        <v>60000</v>
      </c>
      <c r="U15" s="26">
        <v>50000</v>
      </c>
      <c r="V15" s="27">
        <v>60000</v>
      </c>
      <c r="W15" s="26">
        <v>145000</v>
      </c>
      <c r="X15" s="27">
        <v>120000</v>
      </c>
      <c r="Y15" s="26">
        <v>60000</v>
      </c>
      <c r="Z15" s="27">
        <v>80000</v>
      </c>
      <c r="AA15" s="26">
        <v>98000</v>
      </c>
      <c r="AB15" s="27">
        <v>60000</v>
      </c>
      <c r="AC15" s="26">
        <v>80000</v>
      </c>
      <c r="AD15" s="27">
        <v>160000</v>
      </c>
    </row>
    <row r="16" spans="2:31" x14ac:dyDescent="0.3">
      <c r="B16" s="6" t="s">
        <v>20</v>
      </c>
      <c r="G16" s="26"/>
      <c r="H16" s="27"/>
      <c r="I16" s="26"/>
      <c r="J16" s="27"/>
      <c r="K16" s="26"/>
      <c r="L16" s="27"/>
      <c r="M16" s="26"/>
      <c r="N16" s="27"/>
      <c r="O16" s="26"/>
      <c r="P16" s="27"/>
      <c r="Q16" s="26"/>
      <c r="R16" s="27"/>
      <c r="S16" s="26"/>
      <c r="T16" s="27"/>
      <c r="U16" s="26"/>
      <c r="V16" s="27"/>
      <c r="W16" s="26"/>
      <c r="X16" s="27"/>
      <c r="Y16" s="26"/>
      <c r="Z16" s="27"/>
      <c r="AA16" s="26"/>
      <c r="AB16" s="27"/>
      <c r="AC16" s="26"/>
      <c r="AD16" s="27"/>
    </row>
    <row r="17" spans="2:32" x14ac:dyDescent="0.3">
      <c r="B17" s="6" t="s">
        <v>21</v>
      </c>
      <c r="G17" s="26"/>
      <c r="H17" s="27"/>
      <c r="I17" s="26"/>
      <c r="J17" s="27"/>
      <c r="K17" s="26"/>
      <c r="L17" s="27"/>
      <c r="M17" s="26"/>
      <c r="N17" s="27"/>
      <c r="O17" s="26"/>
      <c r="P17" s="27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27"/>
    </row>
    <row r="18" spans="2:32" x14ac:dyDescent="0.3">
      <c r="B18" s="6" t="s">
        <v>22</v>
      </c>
      <c r="G18" s="26"/>
      <c r="H18" s="27"/>
      <c r="I18" s="26"/>
      <c r="J18" s="27"/>
      <c r="K18" s="26"/>
      <c r="L18" s="27"/>
      <c r="M18" s="26"/>
      <c r="N18" s="27"/>
      <c r="O18" s="26"/>
      <c r="P18" s="27"/>
      <c r="Q18" s="26"/>
      <c r="R18" s="27"/>
      <c r="S18" s="26"/>
      <c r="T18" s="27"/>
      <c r="U18" s="26"/>
      <c r="V18" s="27"/>
      <c r="W18" s="26"/>
      <c r="X18" s="27"/>
      <c r="Y18" s="26"/>
      <c r="Z18" s="27"/>
      <c r="AA18" s="26"/>
      <c r="AB18" s="27"/>
      <c r="AC18" s="26"/>
      <c r="AD18" s="27"/>
    </row>
    <row r="19" spans="2:32" x14ac:dyDescent="0.3">
      <c r="B19" s="6" t="s">
        <v>23</v>
      </c>
      <c r="G19" s="26"/>
      <c r="H19" s="27"/>
      <c r="I19" s="26"/>
      <c r="J19" s="27"/>
      <c r="K19" s="26"/>
      <c r="L19" s="27"/>
      <c r="M19" s="26"/>
      <c r="N19" s="27"/>
      <c r="O19" s="26"/>
      <c r="P19" s="27"/>
      <c r="Q19" s="26"/>
      <c r="R19" s="27"/>
      <c r="S19" s="26"/>
      <c r="T19" s="27"/>
      <c r="U19" s="26"/>
      <c r="V19" s="27"/>
      <c r="W19" s="26"/>
      <c r="X19" s="27"/>
      <c r="Y19" s="26"/>
      <c r="Z19" s="27"/>
      <c r="AA19" s="26"/>
      <c r="AB19" s="27"/>
      <c r="AC19" s="26"/>
      <c r="AD19" s="27"/>
    </row>
    <row r="20" spans="2:32" x14ac:dyDescent="0.3">
      <c r="B20" s="6" t="s">
        <v>24</v>
      </c>
      <c r="G20" s="26"/>
      <c r="H20" s="27"/>
      <c r="I20" s="26"/>
      <c r="J20" s="27"/>
      <c r="K20" s="26"/>
      <c r="L20" s="27"/>
      <c r="M20" s="26"/>
      <c r="N20" s="27"/>
      <c r="O20" s="26"/>
      <c r="P20" s="27"/>
      <c r="Q20" s="26"/>
      <c r="R20" s="27"/>
      <c r="S20" s="26"/>
      <c r="T20" s="27"/>
      <c r="U20" s="26"/>
      <c r="V20" s="27"/>
      <c r="W20" s="26"/>
      <c r="X20" s="27"/>
      <c r="Y20" s="26"/>
      <c r="Z20" s="27"/>
      <c r="AA20" s="26"/>
      <c r="AB20" s="27"/>
      <c r="AC20" s="26"/>
      <c r="AD20" s="27"/>
    </row>
    <row r="21" spans="2:32" x14ac:dyDescent="0.3">
      <c r="B21" s="6" t="s">
        <v>25</v>
      </c>
      <c r="G21" s="26"/>
      <c r="H21" s="27"/>
      <c r="I21" s="26"/>
      <c r="J21" s="27"/>
      <c r="K21" s="26"/>
      <c r="L21" s="27"/>
      <c r="M21" s="26"/>
      <c r="N21" s="27"/>
      <c r="O21" s="26"/>
      <c r="P21" s="27"/>
      <c r="Q21" s="26"/>
      <c r="R21" s="27"/>
      <c r="S21" s="26"/>
      <c r="T21" s="27"/>
      <c r="U21" s="26"/>
      <c r="V21" s="27"/>
      <c r="W21" s="26"/>
      <c r="X21" s="27"/>
      <c r="Y21" s="26"/>
      <c r="Z21" s="27"/>
      <c r="AA21" s="26"/>
      <c r="AB21" s="27"/>
      <c r="AC21" s="26"/>
      <c r="AD21" s="27"/>
    </row>
    <row r="22" spans="2:32" x14ac:dyDescent="0.3">
      <c r="B22" s="6" t="s">
        <v>26</v>
      </c>
      <c r="G22" s="26">
        <f t="shared" ref="G22:AD22" si="1">SUM(G14:G21)</f>
        <v>110000</v>
      </c>
      <c r="H22" s="27">
        <f t="shared" si="1"/>
        <v>110000</v>
      </c>
      <c r="I22" s="26">
        <f t="shared" si="1"/>
        <v>170000</v>
      </c>
      <c r="J22" s="27">
        <f t="shared" si="1"/>
        <v>170000</v>
      </c>
      <c r="K22" s="26">
        <f t="shared" si="1"/>
        <v>90000</v>
      </c>
      <c r="L22" s="27">
        <f t="shared" si="1"/>
        <v>90000</v>
      </c>
      <c r="M22" s="26">
        <f t="shared" si="1"/>
        <v>140000</v>
      </c>
      <c r="N22" s="27">
        <f t="shared" si="1"/>
        <v>140000</v>
      </c>
      <c r="O22" s="26">
        <f t="shared" si="1"/>
        <v>57000</v>
      </c>
      <c r="P22" s="27">
        <f t="shared" si="1"/>
        <v>57000</v>
      </c>
      <c r="Q22" s="26">
        <f t="shared" si="1"/>
        <v>100000</v>
      </c>
      <c r="R22" s="27">
        <f t="shared" si="1"/>
        <v>85000</v>
      </c>
      <c r="S22" s="26">
        <f t="shared" si="1"/>
        <v>90000</v>
      </c>
      <c r="T22" s="27">
        <f t="shared" si="1"/>
        <v>70000</v>
      </c>
      <c r="U22" s="26">
        <f t="shared" si="1"/>
        <v>75000</v>
      </c>
      <c r="V22" s="27">
        <f t="shared" si="1"/>
        <v>80000</v>
      </c>
      <c r="W22" s="26">
        <f t="shared" si="1"/>
        <v>152000</v>
      </c>
      <c r="X22" s="27">
        <f t="shared" si="1"/>
        <v>126500</v>
      </c>
      <c r="Y22" s="26">
        <f t="shared" si="1"/>
        <v>68500</v>
      </c>
      <c r="Z22" s="27">
        <f t="shared" si="1"/>
        <v>89000</v>
      </c>
      <c r="AA22" s="26">
        <f t="shared" si="1"/>
        <v>113000</v>
      </c>
      <c r="AB22" s="27">
        <f t="shared" si="1"/>
        <v>75000</v>
      </c>
      <c r="AC22" s="26">
        <f t="shared" si="1"/>
        <v>92000</v>
      </c>
      <c r="AD22" s="27">
        <f t="shared" si="1"/>
        <v>169500</v>
      </c>
      <c r="AE22" s="30">
        <f>G22+I22+K22+M22+O22+Q22+S22+U22+W22+Y22+AA22+AC22</f>
        <v>1257500</v>
      </c>
      <c r="AF22" s="30">
        <f>H22+J22+L22+N22+P22+R22+T22+V22+X22+Z22+AB22+AD22</f>
        <v>1262000</v>
      </c>
    </row>
    <row r="23" spans="2:32" s="16" customFormat="1" ht="17.25" customHeight="1" x14ac:dyDescent="0.3">
      <c r="B23" s="7" t="s">
        <v>27</v>
      </c>
      <c r="C23" s="14"/>
      <c r="D23" s="15"/>
      <c r="E23" s="15"/>
      <c r="F23" s="15"/>
      <c r="G23" s="45">
        <f t="shared" ref="G23:R23" si="2">G8+G22</f>
        <v>120000</v>
      </c>
      <c r="H23" s="46">
        <f t="shared" si="2"/>
        <v>120000</v>
      </c>
      <c r="I23" s="46">
        <f t="shared" si="2"/>
        <v>210455</v>
      </c>
      <c r="J23" s="46">
        <f t="shared" si="2"/>
        <v>225455</v>
      </c>
      <c r="K23" s="46">
        <f t="shared" si="2"/>
        <v>205910</v>
      </c>
      <c r="L23" s="46">
        <f t="shared" si="2"/>
        <v>220910</v>
      </c>
      <c r="M23" s="46">
        <f t="shared" si="2"/>
        <v>276365</v>
      </c>
      <c r="N23" s="46">
        <f t="shared" si="2"/>
        <v>296365</v>
      </c>
      <c r="O23" s="46">
        <f t="shared" si="2"/>
        <v>233820</v>
      </c>
      <c r="P23" s="46">
        <f t="shared" si="2"/>
        <v>248820</v>
      </c>
      <c r="Q23" s="46">
        <f t="shared" si="2"/>
        <v>224275</v>
      </c>
      <c r="R23" s="46">
        <f t="shared" si="2"/>
        <v>200230</v>
      </c>
      <c r="S23" s="46">
        <f>SUM(S22)</f>
        <v>90000</v>
      </c>
      <c r="T23" s="46">
        <f>SUM(T22)</f>
        <v>70000</v>
      </c>
      <c r="U23" s="46">
        <f t="shared" ref="U23:AD23" si="3">U8+U22</f>
        <v>85455</v>
      </c>
      <c r="V23" s="46">
        <f t="shared" si="3"/>
        <v>41410</v>
      </c>
      <c r="W23" s="46">
        <f t="shared" si="3"/>
        <v>172910</v>
      </c>
      <c r="X23" s="46">
        <f t="shared" si="3"/>
        <v>74320</v>
      </c>
      <c r="Y23" s="46">
        <f t="shared" si="3"/>
        <v>141865</v>
      </c>
      <c r="Z23" s="46">
        <f t="shared" si="3"/>
        <v>34730</v>
      </c>
      <c r="AA23" s="46">
        <f t="shared" si="3"/>
        <v>115320</v>
      </c>
      <c r="AB23" s="46">
        <f t="shared" si="3"/>
        <v>-78860</v>
      </c>
      <c r="AC23" s="46">
        <f t="shared" si="3"/>
        <v>92775</v>
      </c>
      <c r="AD23" s="47">
        <f t="shared" si="3"/>
        <v>-52950</v>
      </c>
    </row>
    <row r="24" spans="2:32" x14ac:dyDescent="0.3">
      <c r="B24" s="8"/>
      <c r="G24" s="17"/>
      <c r="H24" s="18"/>
      <c r="I24" s="17"/>
      <c r="J24" s="18"/>
      <c r="K24" s="17"/>
      <c r="L24" s="18"/>
      <c r="M24" s="17"/>
      <c r="N24" s="18"/>
      <c r="O24" s="17"/>
      <c r="P24" s="18"/>
      <c r="Q24" s="17"/>
      <c r="R24" s="18"/>
      <c r="S24" s="17"/>
      <c r="T24" s="18"/>
      <c r="U24" s="17"/>
      <c r="V24" s="18"/>
      <c r="W24" s="17"/>
      <c r="X24" s="18"/>
      <c r="Y24" s="17"/>
      <c r="Z24" s="18"/>
      <c r="AA24" s="17"/>
      <c r="AB24" s="18"/>
      <c r="AC24" s="17"/>
      <c r="AD24" s="18"/>
    </row>
    <row r="25" spans="2:32" ht="17.399999999999999" customHeight="1" x14ac:dyDescent="0.3">
      <c r="B25" s="9" t="s">
        <v>28</v>
      </c>
      <c r="G25" s="17"/>
      <c r="H25" s="18"/>
      <c r="I25" s="17"/>
      <c r="J25" s="18"/>
      <c r="K25" s="17"/>
      <c r="L25" s="18"/>
      <c r="M25" s="17"/>
      <c r="N25" s="18"/>
      <c r="O25" s="17"/>
      <c r="P25" s="18"/>
      <c r="Q25" s="17"/>
      <c r="R25" s="18"/>
      <c r="S25" s="17"/>
      <c r="T25" s="18"/>
      <c r="U25" s="17"/>
      <c r="V25" s="18"/>
      <c r="W25" s="17"/>
      <c r="X25" s="18"/>
      <c r="Y25" s="17"/>
      <c r="Z25" s="18"/>
      <c r="AA25" s="17"/>
      <c r="AB25" s="18"/>
      <c r="AC25" s="17"/>
      <c r="AD25" s="18"/>
    </row>
    <row r="26" spans="2:32" x14ac:dyDescent="0.3">
      <c r="B26" s="6" t="s">
        <v>29</v>
      </c>
      <c r="G26" s="39">
        <v>0.1</v>
      </c>
      <c r="H26" s="40">
        <v>0.1</v>
      </c>
      <c r="I26" s="39">
        <v>0.1</v>
      </c>
      <c r="J26" s="40">
        <v>0.1</v>
      </c>
      <c r="K26" s="39">
        <v>0.1</v>
      </c>
      <c r="L26" s="40">
        <v>0.1</v>
      </c>
      <c r="M26" s="39">
        <v>0.1</v>
      </c>
      <c r="N26" s="40">
        <v>0.1</v>
      </c>
      <c r="O26" s="39">
        <v>0.1</v>
      </c>
      <c r="P26" s="40">
        <v>0.1</v>
      </c>
      <c r="Q26" s="39">
        <v>0.1</v>
      </c>
      <c r="R26" s="40">
        <v>0.1</v>
      </c>
      <c r="S26" s="39">
        <v>0.1</v>
      </c>
      <c r="T26" s="40">
        <v>0.1</v>
      </c>
      <c r="U26" s="39">
        <v>0.1</v>
      </c>
      <c r="V26" s="40">
        <v>0.1</v>
      </c>
      <c r="W26" s="39">
        <v>0.1</v>
      </c>
      <c r="X26" s="40">
        <v>0.1</v>
      </c>
      <c r="Y26" s="39">
        <v>0.1</v>
      </c>
      <c r="Z26" s="40">
        <v>0.1</v>
      </c>
      <c r="AA26" s="39">
        <v>0.1</v>
      </c>
      <c r="AB26" s="40">
        <v>0.1</v>
      </c>
      <c r="AC26" s="39">
        <v>0.1</v>
      </c>
      <c r="AD26" s="40">
        <v>0.1</v>
      </c>
    </row>
    <row r="27" spans="2:32" x14ac:dyDescent="0.3">
      <c r="B27" s="6" t="s">
        <v>30</v>
      </c>
      <c r="G27" s="41">
        <v>25000</v>
      </c>
      <c r="H27" s="42">
        <v>25000</v>
      </c>
      <c r="I27" s="41">
        <v>55000</v>
      </c>
      <c r="J27" s="42">
        <v>55000</v>
      </c>
      <c r="K27" s="41">
        <v>30000</v>
      </c>
      <c r="L27" s="42">
        <v>25000</v>
      </c>
      <c r="M27" s="41">
        <v>60000</v>
      </c>
      <c r="N27" s="42">
        <v>65000</v>
      </c>
      <c r="O27" s="41">
        <v>70000</v>
      </c>
      <c r="P27" s="42">
        <v>70000</v>
      </c>
      <c r="Q27" s="41">
        <v>35000</v>
      </c>
      <c r="R27" s="42">
        <v>70000</v>
      </c>
      <c r="S27" s="41">
        <v>40000</v>
      </c>
      <c r="T27" s="42">
        <v>45000</v>
      </c>
      <c r="U27" s="41">
        <v>25000</v>
      </c>
      <c r="V27" s="42">
        <v>30000</v>
      </c>
      <c r="W27" s="41">
        <v>60000</v>
      </c>
      <c r="X27" s="42">
        <v>65000</v>
      </c>
      <c r="Y27" s="41">
        <v>100000</v>
      </c>
      <c r="Z27" s="42">
        <v>125000</v>
      </c>
      <c r="AA27" s="41">
        <v>75000</v>
      </c>
      <c r="AB27" s="42">
        <v>80000</v>
      </c>
      <c r="AC27" s="41">
        <v>50000</v>
      </c>
      <c r="AD27" s="42">
        <v>75000</v>
      </c>
    </row>
    <row r="28" spans="2:32" x14ac:dyDescent="0.3">
      <c r="B28" s="6" t="s">
        <v>31</v>
      </c>
      <c r="G28" s="41">
        <v>5000</v>
      </c>
      <c r="H28" s="42">
        <v>5000</v>
      </c>
      <c r="I28" s="41">
        <v>5000</v>
      </c>
      <c r="J28" s="42">
        <v>5000</v>
      </c>
      <c r="K28" s="41">
        <v>5000</v>
      </c>
      <c r="L28" s="42">
        <v>5000</v>
      </c>
      <c r="M28" s="41">
        <v>5000</v>
      </c>
      <c r="N28" s="42">
        <v>5000</v>
      </c>
      <c r="O28" s="41">
        <v>5000</v>
      </c>
      <c r="P28" s="42">
        <v>5000</v>
      </c>
      <c r="Q28" s="41">
        <v>5000</v>
      </c>
      <c r="R28" s="42">
        <v>5000</v>
      </c>
      <c r="S28" s="41">
        <v>5000</v>
      </c>
      <c r="T28" s="42">
        <v>5000</v>
      </c>
      <c r="U28" s="41">
        <v>5000</v>
      </c>
      <c r="V28" s="42">
        <v>5000</v>
      </c>
      <c r="W28" s="41">
        <v>5000</v>
      </c>
      <c r="X28" s="42">
        <v>5000</v>
      </c>
      <c r="Y28" s="41">
        <v>5000</v>
      </c>
      <c r="Z28" s="42">
        <v>5000</v>
      </c>
      <c r="AA28" s="41">
        <v>5000</v>
      </c>
      <c r="AB28" s="42">
        <v>5000</v>
      </c>
      <c r="AC28" s="41">
        <v>5000</v>
      </c>
      <c r="AD28" s="42">
        <v>5000</v>
      </c>
    </row>
    <row r="29" spans="2:32" x14ac:dyDescent="0.3">
      <c r="B29" s="6" t="s">
        <v>32</v>
      </c>
      <c r="G29" s="41">
        <v>2500</v>
      </c>
      <c r="H29" s="42">
        <v>2500</v>
      </c>
      <c r="I29" s="41">
        <v>2500</v>
      </c>
      <c r="J29" s="42">
        <v>2500</v>
      </c>
      <c r="K29" s="41">
        <v>2500</v>
      </c>
      <c r="L29" s="42">
        <v>2500</v>
      </c>
      <c r="M29" s="41">
        <v>2500</v>
      </c>
      <c r="N29" s="42">
        <v>2500</v>
      </c>
      <c r="O29" s="41">
        <v>2500</v>
      </c>
      <c r="P29" s="42">
        <v>2500</v>
      </c>
      <c r="Q29" s="41">
        <v>2500</v>
      </c>
      <c r="R29" s="42">
        <v>2500</v>
      </c>
      <c r="S29" s="41">
        <v>2500</v>
      </c>
      <c r="T29" s="42">
        <v>2500</v>
      </c>
      <c r="U29" s="41">
        <v>2500</v>
      </c>
      <c r="V29" s="42">
        <v>2500</v>
      </c>
      <c r="W29" s="41">
        <v>2500</v>
      </c>
      <c r="X29" s="42">
        <v>2500</v>
      </c>
      <c r="Y29" s="41">
        <v>2500</v>
      </c>
      <c r="Z29" s="42">
        <v>2500</v>
      </c>
      <c r="AA29" s="41">
        <v>2500</v>
      </c>
      <c r="AB29" s="42">
        <v>2500</v>
      </c>
      <c r="AC29" s="41">
        <v>2500</v>
      </c>
      <c r="AD29" s="42">
        <v>2500</v>
      </c>
    </row>
    <row r="30" spans="2:32" x14ac:dyDescent="0.3">
      <c r="B30" s="6" t="s">
        <v>33</v>
      </c>
      <c r="G30" s="41"/>
      <c r="H30" s="42"/>
      <c r="I30" s="41"/>
      <c r="J30" s="42"/>
      <c r="K30" s="41"/>
      <c r="L30" s="42"/>
      <c r="M30" s="41"/>
      <c r="N30" s="42"/>
      <c r="O30" s="41"/>
      <c r="P30" s="42"/>
      <c r="Q30" s="41"/>
      <c r="R30" s="42"/>
      <c r="S30" s="41"/>
      <c r="T30" s="42"/>
      <c r="U30" s="41"/>
      <c r="V30" s="42"/>
      <c r="W30" s="41"/>
      <c r="X30" s="42"/>
      <c r="Y30" s="41"/>
      <c r="Z30" s="42"/>
      <c r="AA30" s="41"/>
      <c r="AB30" s="42"/>
      <c r="AC30" s="41"/>
      <c r="AD30" s="42"/>
    </row>
    <row r="31" spans="2:32" x14ac:dyDescent="0.3">
      <c r="B31" s="6" t="s">
        <v>34</v>
      </c>
      <c r="G31" s="41"/>
      <c r="H31" s="42"/>
      <c r="I31" s="41"/>
      <c r="J31" s="42"/>
      <c r="K31" s="41"/>
      <c r="L31" s="42"/>
      <c r="M31" s="41"/>
      <c r="N31" s="42"/>
      <c r="O31" s="41"/>
      <c r="P31" s="42"/>
      <c r="Q31" s="41"/>
      <c r="R31" s="42"/>
      <c r="S31" s="41"/>
      <c r="T31" s="42"/>
      <c r="U31" s="41"/>
      <c r="V31" s="42"/>
      <c r="W31" s="41"/>
      <c r="X31" s="42"/>
      <c r="Y31" s="41"/>
      <c r="Z31" s="42"/>
      <c r="AA31" s="41"/>
      <c r="AB31" s="42"/>
      <c r="AC31" s="41"/>
      <c r="AD31" s="42"/>
    </row>
    <row r="32" spans="2:32" x14ac:dyDescent="0.3">
      <c r="B32" s="6" t="s">
        <v>35</v>
      </c>
      <c r="G32" s="41">
        <v>20000</v>
      </c>
      <c r="H32" s="42">
        <v>20000</v>
      </c>
      <c r="I32" s="41">
        <v>20000</v>
      </c>
      <c r="J32" s="42">
        <v>20000</v>
      </c>
      <c r="K32" s="41">
        <v>20000</v>
      </c>
      <c r="L32" s="42">
        <v>20000</v>
      </c>
      <c r="M32" s="41">
        <v>20000</v>
      </c>
      <c r="N32" s="42">
        <v>20000</v>
      </c>
      <c r="O32" s="41">
        <v>20000</v>
      </c>
      <c r="P32" s="42">
        <v>35000</v>
      </c>
      <c r="Q32" s="41">
        <v>20000</v>
      </c>
      <c r="R32" s="42">
        <v>35000</v>
      </c>
      <c r="S32" s="41">
        <v>20000</v>
      </c>
      <c r="T32" s="42">
        <v>35000</v>
      </c>
      <c r="U32" s="41">
        <v>20000</v>
      </c>
      <c r="V32" s="42">
        <v>35000</v>
      </c>
      <c r="W32" s="41">
        <v>20000</v>
      </c>
      <c r="X32" s="42">
        <v>35000</v>
      </c>
      <c r="Y32" s="41">
        <v>20000</v>
      </c>
      <c r="Z32" s="42">
        <v>35000</v>
      </c>
      <c r="AA32" s="41">
        <v>20000</v>
      </c>
      <c r="AB32" s="42">
        <v>35000</v>
      </c>
      <c r="AC32" s="41">
        <v>20000</v>
      </c>
      <c r="AD32" s="42">
        <v>35000</v>
      </c>
    </row>
    <row r="33" spans="2:32" x14ac:dyDescent="0.3">
      <c r="B33" s="6" t="s">
        <v>36</v>
      </c>
      <c r="G33" s="41">
        <v>12045</v>
      </c>
      <c r="H33" s="42">
        <v>12045</v>
      </c>
      <c r="I33" s="41">
        <v>12045</v>
      </c>
      <c r="J33" s="42">
        <v>12045</v>
      </c>
      <c r="K33" s="41">
        <v>12045</v>
      </c>
      <c r="L33" s="42">
        <v>12045</v>
      </c>
      <c r="M33" s="41">
        <v>12045</v>
      </c>
      <c r="N33" s="42">
        <v>12045</v>
      </c>
      <c r="O33" s="41">
        <v>12045</v>
      </c>
      <c r="P33" s="42">
        <v>21090</v>
      </c>
      <c r="Q33" s="41">
        <v>12045</v>
      </c>
      <c r="R33" s="42">
        <v>21090</v>
      </c>
      <c r="S33" s="41">
        <v>12045</v>
      </c>
      <c r="T33" s="42">
        <v>21090</v>
      </c>
      <c r="U33" s="41">
        <v>12045</v>
      </c>
      <c r="V33" s="42">
        <v>21090</v>
      </c>
      <c r="W33" s="41">
        <v>12045</v>
      </c>
      <c r="X33" s="42">
        <v>21090</v>
      </c>
      <c r="Y33" s="41">
        <v>12045</v>
      </c>
      <c r="Z33" s="42">
        <v>21090</v>
      </c>
      <c r="AA33" s="41">
        <v>12045</v>
      </c>
      <c r="AB33" s="42">
        <v>21090</v>
      </c>
      <c r="AC33" s="41">
        <v>12045</v>
      </c>
      <c r="AD33" s="42">
        <v>21090</v>
      </c>
    </row>
    <row r="34" spans="2:32" x14ac:dyDescent="0.3">
      <c r="B34" s="6" t="s">
        <v>37</v>
      </c>
      <c r="G34" s="41"/>
      <c r="H34" s="42"/>
      <c r="I34" s="41"/>
      <c r="J34" s="42"/>
      <c r="K34" s="41"/>
      <c r="L34" s="42"/>
      <c r="M34" s="41"/>
      <c r="N34" s="42"/>
      <c r="O34" s="41"/>
      <c r="P34" s="42"/>
      <c r="Q34" s="41"/>
      <c r="R34" s="42"/>
      <c r="S34" s="41"/>
      <c r="T34" s="42"/>
      <c r="U34" s="41"/>
      <c r="V34" s="42"/>
      <c r="W34" s="41"/>
      <c r="X34" s="42"/>
      <c r="Y34" s="41"/>
      <c r="Z34" s="42"/>
      <c r="AA34" s="41"/>
      <c r="AB34" s="42"/>
      <c r="AC34" s="41"/>
      <c r="AD34" s="42"/>
    </row>
    <row r="35" spans="2:32" x14ac:dyDescent="0.3">
      <c r="B35" s="6" t="s">
        <v>38</v>
      </c>
      <c r="G35" s="41"/>
      <c r="H35" s="42"/>
      <c r="I35" s="41"/>
      <c r="J35" s="42"/>
      <c r="K35" s="41"/>
      <c r="L35" s="42"/>
      <c r="M35" s="41"/>
      <c r="N35" s="42"/>
      <c r="O35" s="41"/>
      <c r="P35" s="42"/>
      <c r="Q35" s="41"/>
      <c r="R35" s="42"/>
      <c r="S35" s="41"/>
      <c r="T35" s="42"/>
      <c r="U35" s="41"/>
      <c r="V35" s="42"/>
      <c r="W35" s="41"/>
      <c r="X35" s="42"/>
      <c r="Y35" s="41"/>
      <c r="Z35" s="42"/>
      <c r="AA35" s="41"/>
      <c r="AB35" s="42"/>
      <c r="AC35" s="41"/>
      <c r="AD35" s="42"/>
    </row>
    <row r="36" spans="2:32" x14ac:dyDescent="0.3">
      <c r="B36" s="6" t="s">
        <v>39</v>
      </c>
      <c r="G36" s="41"/>
      <c r="H36" s="42"/>
      <c r="I36" s="41"/>
      <c r="J36" s="42"/>
      <c r="K36" s="41"/>
      <c r="L36" s="42"/>
      <c r="M36" s="41"/>
      <c r="N36" s="42"/>
      <c r="O36" s="41"/>
      <c r="P36" s="42"/>
      <c r="Q36" s="41"/>
      <c r="R36" s="42"/>
      <c r="S36" s="41"/>
      <c r="T36" s="42"/>
      <c r="U36" s="41"/>
      <c r="V36" s="42"/>
      <c r="W36" s="41"/>
      <c r="X36" s="42"/>
      <c r="Y36" s="41"/>
      <c r="Z36" s="42"/>
      <c r="AA36" s="41"/>
      <c r="AB36" s="42"/>
      <c r="AC36" s="41"/>
      <c r="AD36" s="42"/>
    </row>
    <row r="37" spans="2:32" x14ac:dyDescent="0.3">
      <c r="B37" s="6" t="s">
        <v>40</v>
      </c>
      <c r="G37" s="41">
        <v>15000</v>
      </c>
      <c r="H37" s="42"/>
      <c r="I37" s="41"/>
      <c r="J37" s="42"/>
      <c r="K37" s="41"/>
      <c r="L37" s="42"/>
      <c r="M37" s="41"/>
      <c r="N37" s="42"/>
      <c r="O37" s="41"/>
      <c r="P37" s="42"/>
      <c r="Q37" s="41"/>
      <c r="R37" s="42"/>
      <c r="S37" s="41"/>
      <c r="T37" s="42"/>
      <c r="U37" s="41"/>
      <c r="V37" s="42"/>
      <c r="W37" s="41"/>
      <c r="X37" s="42"/>
      <c r="Y37" s="41"/>
      <c r="Z37" s="42"/>
      <c r="AA37" s="41"/>
      <c r="AB37" s="42"/>
      <c r="AC37" s="41"/>
      <c r="AD37" s="42"/>
    </row>
    <row r="38" spans="2:32" x14ac:dyDescent="0.3">
      <c r="B38" s="10" t="s">
        <v>41</v>
      </c>
      <c r="G38" s="41">
        <f t="shared" ref="G38:AD38" si="4">SUM(G27:G37)</f>
        <v>79545</v>
      </c>
      <c r="H38" s="42">
        <f t="shared" si="4"/>
        <v>64545</v>
      </c>
      <c r="I38" s="41">
        <f t="shared" si="4"/>
        <v>94545</v>
      </c>
      <c r="J38" s="42">
        <f t="shared" si="4"/>
        <v>94545</v>
      </c>
      <c r="K38" s="41">
        <f t="shared" si="4"/>
        <v>69545</v>
      </c>
      <c r="L38" s="42">
        <f t="shared" si="4"/>
        <v>64545</v>
      </c>
      <c r="M38" s="41">
        <f t="shared" si="4"/>
        <v>99545</v>
      </c>
      <c r="N38" s="42">
        <f t="shared" si="4"/>
        <v>104545</v>
      </c>
      <c r="O38" s="41">
        <f t="shared" si="4"/>
        <v>109545</v>
      </c>
      <c r="P38" s="42">
        <f t="shared" si="4"/>
        <v>133590</v>
      </c>
      <c r="Q38" s="41">
        <f t="shared" si="4"/>
        <v>74545</v>
      </c>
      <c r="R38" s="42">
        <f t="shared" si="4"/>
        <v>133590</v>
      </c>
      <c r="S38" s="41">
        <f t="shared" si="4"/>
        <v>79545</v>
      </c>
      <c r="T38" s="42">
        <f t="shared" si="4"/>
        <v>108590</v>
      </c>
      <c r="U38" s="41">
        <f t="shared" si="4"/>
        <v>64545</v>
      </c>
      <c r="V38" s="42">
        <f t="shared" si="4"/>
        <v>93590</v>
      </c>
      <c r="W38" s="41">
        <f t="shared" si="4"/>
        <v>99545</v>
      </c>
      <c r="X38" s="42">
        <f t="shared" si="4"/>
        <v>128590</v>
      </c>
      <c r="Y38" s="41">
        <f t="shared" si="4"/>
        <v>139545</v>
      </c>
      <c r="Z38" s="42">
        <f t="shared" si="4"/>
        <v>188590</v>
      </c>
      <c r="AA38" s="41">
        <f t="shared" si="4"/>
        <v>114545</v>
      </c>
      <c r="AB38" s="42">
        <f t="shared" si="4"/>
        <v>143590</v>
      </c>
      <c r="AC38" s="41">
        <f t="shared" si="4"/>
        <v>89545</v>
      </c>
      <c r="AD38" s="42">
        <f t="shared" si="4"/>
        <v>138590</v>
      </c>
      <c r="AE38" s="30">
        <f>G38+I38+K38+M38+O38+Q38+S38+U38+W38+Y38+AA38+AC38</f>
        <v>1114540</v>
      </c>
      <c r="AF38" s="30">
        <f>H38+J38+L38+N38+P38+R38+T38+V38+X38+Z38+AB38+AD38</f>
        <v>1396900</v>
      </c>
    </row>
    <row r="39" spans="2:32" x14ac:dyDescent="0.3">
      <c r="G39" s="17"/>
      <c r="H39" s="18"/>
      <c r="I39" s="17"/>
      <c r="J39" s="18"/>
      <c r="K39" s="17"/>
      <c r="L39" s="18"/>
      <c r="M39" s="17"/>
      <c r="N39" s="18"/>
      <c r="O39" s="17"/>
      <c r="P39" s="18"/>
      <c r="Q39" s="17"/>
      <c r="R39" s="18"/>
      <c r="S39" s="17"/>
      <c r="T39" s="18"/>
      <c r="U39" s="17"/>
      <c r="V39" s="18"/>
      <c r="W39" s="17"/>
      <c r="X39" s="18"/>
      <c r="Y39" s="17"/>
      <c r="Z39" s="18"/>
      <c r="AA39" s="17"/>
      <c r="AB39" s="18"/>
      <c r="AC39" s="17"/>
      <c r="AD39" s="18"/>
    </row>
    <row r="40" spans="2:32" s="16" customFormat="1" ht="17.25" customHeight="1" x14ac:dyDescent="0.3">
      <c r="B40" s="7" t="s">
        <v>42</v>
      </c>
      <c r="C40" s="14"/>
      <c r="D40" s="15"/>
      <c r="E40" s="15"/>
      <c r="F40" s="15"/>
      <c r="G40" s="45">
        <f t="shared" ref="G40:AD40" si="5">G23-G38</f>
        <v>40455</v>
      </c>
      <c r="H40" s="46">
        <f t="shared" si="5"/>
        <v>55455</v>
      </c>
      <c r="I40" s="46">
        <f t="shared" si="5"/>
        <v>115910</v>
      </c>
      <c r="J40" s="46">
        <f t="shared" si="5"/>
        <v>130910</v>
      </c>
      <c r="K40" s="46">
        <f t="shared" si="5"/>
        <v>136365</v>
      </c>
      <c r="L40" s="46">
        <f t="shared" si="5"/>
        <v>156365</v>
      </c>
      <c r="M40" s="46">
        <f t="shared" si="5"/>
        <v>176820</v>
      </c>
      <c r="N40" s="46">
        <f t="shared" si="5"/>
        <v>191820</v>
      </c>
      <c r="O40" s="46">
        <f t="shared" si="5"/>
        <v>124275</v>
      </c>
      <c r="P40" s="46">
        <f t="shared" si="5"/>
        <v>115230</v>
      </c>
      <c r="Q40" s="46">
        <f t="shared" si="5"/>
        <v>149730</v>
      </c>
      <c r="R40" s="46">
        <f t="shared" si="5"/>
        <v>66640</v>
      </c>
      <c r="S40" s="46">
        <f t="shared" si="5"/>
        <v>10455</v>
      </c>
      <c r="T40" s="46">
        <f t="shared" si="5"/>
        <v>-38590</v>
      </c>
      <c r="U40" s="46">
        <f t="shared" si="5"/>
        <v>20910</v>
      </c>
      <c r="V40" s="46">
        <f t="shared" si="5"/>
        <v>-52180</v>
      </c>
      <c r="W40" s="46">
        <f t="shared" si="5"/>
        <v>73365</v>
      </c>
      <c r="X40" s="46">
        <f t="shared" si="5"/>
        <v>-54270</v>
      </c>
      <c r="Y40" s="46">
        <f t="shared" si="5"/>
        <v>2320</v>
      </c>
      <c r="Z40" s="46">
        <f t="shared" si="5"/>
        <v>-153860</v>
      </c>
      <c r="AA40" s="46">
        <f t="shared" si="5"/>
        <v>775</v>
      </c>
      <c r="AB40" s="46">
        <f t="shared" si="5"/>
        <v>-222450</v>
      </c>
      <c r="AC40" s="46">
        <f t="shared" si="5"/>
        <v>3230</v>
      </c>
      <c r="AD40" s="47">
        <f t="shared" si="5"/>
        <v>-191540</v>
      </c>
    </row>
    <row r="41" spans="2:32" x14ac:dyDescent="0.3">
      <c r="B41" s="6" t="s">
        <v>43</v>
      </c>
      <c r="G41" s="41">
        <f t="shared" ref="G41:P41" si="6">IF(G40&gt;0,G8*G26,0)</f>
        <v>1000</v>
      </c>
      <c r="H41" s="41">
        <f t="shared" si="6"/>
        <v>1000</v>
      </c>
      <c r="I41" s="41">
        <f t="shared" si="6"/>
        <v>4045.5</v>
      </c>
      <c r="J41" s="41">
        <f t="shared" si="6"/>
        <v>5545.5</v>
      </c>
      <c r="K41" s="41">
        <f t="shared" si="6"/>
        <v>11591</v>
      </c>
      <c r="L41" s="41">
        <f t="shared" si="6"/>
        <v>13091</v>
      </c>
      <c r="M41" s="41">
        <f t="shared" si="6"/>
        <v>13636.5</v>
      </c>
      <c r="N41" s="41">
        <f t="shared" si="6"/>
        <v>15636.5</v>
      </c>
      <c r="O41" s="41">
        <f t="shared" si="6"/>
        <v>17682</v>
      </c>
      <c r="P41" s="41">
        <f t="shared" si="6"/>
        <v>19182</v>
      </c>
      <c r="Q41" s="41">
        <f>IF(Q8&gt;0,Q8*Q26,0)</f>
        <v>12427.5</v>
      </c>
      <c r="R41" s="41">
        <f t="shared" ref="R41:AD41" si="7">IF(R40&gt;0,R8*R26,0)</f>
        <v>11523</v>
      </c>
      <c r="S41" s="41">
        <f t="shared" si="7"/>
        <v>14973</v>
      </c>
      <c r="T41" s="41">
        <f t="shared" si="7"/>
        <v>0</v>
      </c>
      <c r="U41" s="41">
        <f t="shared" si="7"/>
        <v>1045.5</v>
      </c>
      <c r="V41" s="41">
        <f t="shared" si="7"/>
        <v>0</v>
      </c>
      <c r="W41" s="41">
        <f t="shared" si="7"/>
        <v>2091</v>
      </c>
      <c r="X41" s="41">
        <f t="shared" si="7"/>
        <v>0</v>
      </c>
      <c r="Y41" s="41">
        <f t="shared" si="7"/>
        <v>7336.5</v>
      </c>
      <c r="Z41" s="41">
        <f t="shared" si="7"/>
        <v>0</v>
      </c>
      <c r="AA41" s="41">
        <f t="shared" si="7"/>
        <v>232</v>
      </c>
      <c r="AB41" s="41">
        <f t="shared" si="7"/>
        <v>0</v>
      </c>
      <c r="AC41" s="41">
        <f t="shared" si="7"/>
        <v>77.5</v>
      </c>
      <c r="AD41" s="41">
        <f t="shared" si="7"/>
        <v>0</v>
      </c>
    </row>
    <row r="42" spans="2:32" s="16" customFormat="1" ht="17.25" customHeight="1" x14ac:dyDescent="0.3">
      <c r="B42" s="32" t="s">
        <v>44</v>
      </c>
      <c r="C42" s="33"/>
      <c r="D42" s="34"/>
      <c r="E42" s="34"/>
      <c r="F42" s="34"/>
      <c r="G42" s="43">
        <f t="shared" ref="G42:AD42" si="8">G40-G41</f>
        <v>39455</v>
      </c>
      <c r="H42" s="44">
        <f t="shared" si="8"/>
        <v>54455</v>
      </c>
      <c r="I42" s="43">
        <f t="shared" si="8"/>
        <v>111864.5</v>
      </c>
      <c r="J42" s="44">
        <f t="shared" si="8"/>
        <v>125364.5</v>
      </c>
      <c r="K42" s="43">
        <f t="shared" si="8"/>
        <v>124774</v>
      </c>
      <c r="L42" s="44">
        <f t="shared" si="8"/>
        <v>143274</v>
      </c>
      <c r="M42" s="43">
        <f t="shared" si="8"/>
        <v>163183.5</v>
      </c>
      <c r="N42" s="44">
        <f t="shared" si="8"/>
        <v>176183.5</v>
      </c>
      <c r="O42" s="43">
        <f t="shared" si="8"/>
        <v>106593</v>
      </c>
      <c r="P42" s="44">
        <f t="shared" si="8"/>
        <v>96048</v>
      </c>
      <c r="Q42" s="43">
        <f t="shared" si="8"/>
        <v>137302.5</v>
      </c>
      <c r="R42" s="44">
        <f t="shared" si="8"/>
        <v>55117</v>
      </c>
      <c r="S42" s="43">
        <f t="shared" si="8"/>
        <v>-4518</v>
      </c>
      <c r="T42" s="44">
        <f t="shared" si="8"/>
        <v>-38590</v>
      </c>
      <c r="U42" s="43">
        <f t="shared" si="8"/>
        <v>19864.5</v>
      </c>
      <c r="V42" s="44">
        <f t="shared" si="8"/>
        <v>-52180</v>
      </c>
      <c r="W42" s="43">
        <f t="shared" si="8"/>
        <v>71274</v>
      </c>
      <c r="X42" s="44">
        <f t="shared" si="8"/>
        <v>-54270</v>
      </c>
      <c r="Y42" s="43">
        <f t="shared" si="8"/>
        <v>-5016.5</v>
      </c>
      <c r="Z42" s="44">
        <f t="shared" si="8"/>
        <v>-153860</v>
      </c>
      <c r="AA42" s="43">
        <f t="shared" si="8"/>
        <v>543</v>
      </c>
      <c r="AB42" s="44">
        <f t="shared" si="8"/>
        <v>-222450</v>
      </c>
      <c r="AC42" s="43">
        <f t="shared" si="8"/>
        <v>3152.5</v>
      </c>
      <c r="AD42" s="44">
        <f t="shared" si="8"/>
        <v>-191540</v>
      </c>
    </row>
  </sheetData>
  <mergeCells count="14">
    <mergeCell ref="G1:AD1"/>
    <mergeCell ref="G2:AD2"/>
    <mergeCell ref="S4:T4"/>
    <mergeCell ref="U4:V4"/>
    <mergeCell ref="W4:X4"/>
    <mergeCell ref="Y4:Z4"/>
    <mergeCell ref="AA4:AB4"/>
    <mergeCell ref="AC4:AD4"/>
    <mergeCell ref="G4:H4"/>
    <mergeCell ref="I4:J4"/>
    <mergeCell ref="K4:L4"/>
    <mergeCell ref="M4:N4"/>
    <mergeCell ref="O4:P4"/>
    <mergeCell ref="Q4:R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M21"/>
  <sheetViews>
    <sheetView tabSelected="1" workbookViewId="0">
      <selection activeCell="D20" sqref="D20"/>
    </sheetView>
  </sheetViews>
  <sheetFormatPr baseColWidth="10" defaultRowHeight="14.4" x14ac:dyDescent="0.3"/>
  <cols>
    <col min="1" max="2" width="11.5546875" style="1" customWidth="1"/>
    <col min="3" max="4" width="16.109375" style="1" customWidth="1"/>
    <col min="5" max="8" width="11.5546875" style="1" customWidth="1"/>
    <col min="9" max="9" width="15.109375" style="1" customWidth="1"/>
    <col min="10" max="11" width="16.33203125" style="1" customWidth="1"/>
    <col min="12" max="12" width="11.5546875" style="1" customWidth="1"/>
    <col min="13" max="16384" width="11.5546875" style="1"/>
  </cols>
  <sheetData>
    <row r="5" spans="1:13" ht="21" customHeight="1" x14ac:dyDescent="0.4">
      <c r="A5" s="62" t="s">
        <v>45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7" spans="1:13" ht="15" customHeight="1" thickBot="1" x14ac:dyDescent="0.35"/>
    <row r="8" spans="1:13" ht="18.600000000000001" customHeight="1" thickBot="1" x14ac:dyDescent="0.4">
      <c r="B8" s="59" t="s">
        <v>46</v>
      </c>
      <c r="C8" s="60"/>
      <c r="D8" s="60"/>
      <c r="E8" s="60"/>
      <c r="F8" s="60"/>
      <c r="G8" s="60"/>
      <c r="H8" s="61"/>
      <c r="I8" s="59" t="s">
        <v>15</v>
      </c>
      <c r="J8" s="60"/>
      <c r="K8" s="60"/>
      <c r="L8" s="60"/>
      <c r="M8" s="61"/>
    </row>
    <row r="9" spans="1:13" ht="46.8" customHeight="1" x14ac:dyDescent="0.3">
      <c r="A9" s="49" t="s">
        <v>47</v>
      </c>
      <c r="B9" s="50" t="s">
        <v>48</v>
      </c>
      <c r="C9" s="50" t="s">
        <v>49</v>
      </c>
      <c r="D9" s="50" t="s">
        <v>50</v>
      </c>
      <c r="E9" s="50" t="s">
        <v>51</v>
      </c>
      <c r="F9" s="50" t="s">
        <v>52</v>
      </c>
      <c r="G9" s="50" t="s">
        <v>53</v>
      </c>
      <c r="H9" s="50" t="s">
        <v>54</v>
      </c>
      <c r="I9" s="48" t="s">
        <v>49</v>
      </c>
      <c r="J9" s="48" t="s">
        <v>50</v>
      </c>
      <c r="K9" s="48" t="s">
        <v>55</v>
      </c>
      <c r="L9" s="48" t="s">
        <v>56</v>
      </c>
      <c r="M9" s="48" t="s">
        <v>57</v>
      </c>
    </row>
    <row r="10" spans="1:13" x14ac:dyDescent="0.3">
      <c r="A10" s="28" t="s">
        <v>58</v>
      </c>
      <c r="B10" s="29">
        <f>Previsionnel!G8</f>
        <v>10000</v>
      </c>
      <c r="C10" s="29">
        <f>Previsionnel!$G$22</f>
        <v>110000</v>
      </c>
      <c r="D10" s="29">
        <f>Previsionnel!$G$38</f>
        <v>79545</v>
      </c>
      <c r="E10" s="31">
        <f t="shared" ref="E10:E21" si="0">B10+C10-D10</f>
        <v>40455</v>
      </c>
      <c r="F10" s="29">
        <f>Previsionnel!$G$41</f>
        <v>1000</v>
      </c>
      <c r="G10" s="29">
        <f t="shared" ref="G10:G21" si="1">E10-F10</f>
        <v>39455</v>
      </c>
      <c r="H10" s="28" t="str">
        <f t="shared" ref="H10:H21" si="2">IF(E10&lt;F10,"SOUS BUFFER","OK")</f>
        <v>OK</v>
      </c>
      <c r="I10" s="35">
        <f>Previsionnel!H$22</f>
        <v>110000</v>
      </c>
      <c r="J10" s="29">
        <f>Previsionnel!$H$38</f>
        <v>64545</v>
      </c>
      <c r="K10" s="36">
        <f>Previsionnel!$H$40</f>
        <v>55455</v>
      </c>
      <c r="L10" s="36">
        <f t="shared" ref="L10:L21" si="3">K10-E10</f>
        <v>15000</v>
      </c>
      <c r="M10" s="36"/>
    </row>
    <row r="11" spans="1:13" x14ac:dyDescent="0.3">
      <c r="A11" s="28" t="s">
        <v>59</v>
      </c>
      <c r="B11" s="29">
        <f t="shared" ref="B11:B21" si="4">E10</f>
        <v>40455</v>
      </c>
      <c r="C11" s="29">
        <f>Previsionnel!$I$22</f>
        <v>170000</v>
      </c>
      <c r="D11" s="29">
        <f>Previsionnel!$I$38</f>
        <v>94545</v>
      </c>
      <c r="E11" s="31">
        <f t="shared" si="0"/>
        <v>115910</v>
      </c>
      <c r="F11" s="29">
        <f>Previsionnel!$I$41</f>
        <v>4045.5</v>
      </c>
      <c r="G11" s="29">
        <f t="shared" si="1"/>
        <v>111864.5</v>
      </c>
      <c r="H11" s="28" t="str">
        <f t="shared" si="2"/>
        <v>OK</v>
      </c>
      <c r="I11" s="37">
        <f>Previsionnel!J$22</f>
        <v>170000</v>
      </c>
      <c r="J11" s="29">
        <f>Previsionnel!$J$38</f>
        <v>94545</v>
      </c>
      <c r="K11" s="36">
        <f>Previsionnel!$J$40</f>
        <v>130910</v>
      </c>
      <c r="L11" s="36">
        <f t="shared" si="3"/>
        <v>15000</v>
      </c>
      <c r="M11" s="36"/>
    </row>
    <row r="12" spans="1:13" x14ac:dyDescent="0.3">
      <c r="A12" s="28" t="s">
        <v>60</v>
      </c>
      <c r="B12" s="29">
        <f t="shared" si="4"/>
        <v>115910</v>
      </c>
      <c r="C12" s="29">
        <f>Previsionnel!$K$22</f>
        <v>90000</v>
      </c>
      <c r="D12" s="29">
        <f>Previsionnel!$K$38</f>
        <v>69545</v>
      </c>
      <c r="E12" s="31">
        <f t="shared" si="0"/>
        <v>136365</v>
      </c>
      <c r="F12" s="29">
        <f>Previsionnel!$K$41</f>
        <v>11591</v>
      </c>
      <c r="G12" s="29">
        <f t="shared" si="1"/>
        <v>124774</v>
      </c>
      <c r="H12" s="28" t="str">
        <f t="shared" si="2"/>
        <v>OK</v>
      </c>
      <c r="I12" s="37">
        <f>Previsionnel!L$22</f>
        <v>90000</v>
      </c>
      <c r="J12" s="29">
        <f>Previsionnel!$L$38</f>
        <v>64545</v>
      </c>
      <c r="K12" s="36">
        <f>Previsionnel!$L$40</f>
        <v>156365</v>
      </c>
      <c r="L12" s="36">
        <f t="shared" si="3"/>
        <v>20000</v>
      </c>
      <c r="M12" s="36"/>
    </row>
    <row r="13" spans="1:13" x14ac:dyDescent="0.3">
      <c r="A13" s="28" t="s">
        <v>61</v>
      </c>
      <c r="B13" s="29">
        <f t="shared" si="4"/>
        <v>136365</v>
      </c>
      <c r="C13" s="29">
        <f>Previsionnel!$M$22</f>
        <v>140000</v>
      </c>
      <c r="D13" s="29">
        <f>Previsionnel!$M$38</f>
        <v>99545</v>
      </c>
      <c r="E13" s="31">
        <f t="shared" si="0"/>
        <v>176820</v>
      </c>
      <c r="F13" s="29">
        <f>Previsionnel!$M$41</f>
        <v>13636.5</v>
      </c>
      <c r="G13" s="29">
        <f t="shared" si="1"/>
        <v>163183.5</v>
      </c>
      <c r="H13" s="28" t="str">
        <f t="shared" si="2"/>
        <v>OK</v>
      </c>
      <c r="I13" s="37">
        <f>Previsionnel!N$22</f>
        <v>140000</v>
      </c>
      <c r="J13" s="29">
        <f>Previsionnel!$N$38</f>
        <v>104545</v>
      </c>
      <c r="K13" s="36">
        <f>Previsionnel!$N$40</f>
        <v>191820</v>
      </c>
      <c r="L13" s="36">
        <f t="shared" si="3"/>
        <v>15000</v>
      </c>
      <c r="M13" s="36"/>
    </row>
    <row r="14" spans="1:13" x14ac:dyDescent="0.3">
      <c r="A14" s="28" t="s">
        <v>62</v>
      </c>
      <c r="B14" s="29">
        <f t="shared" si="4"/>
        <v>176820</v>
      </c>
      <c r="C14" s="29">
        <f>Previsionnel!$O$22</f>
        <v>57000</v>
      </c>
      <c r="D14" s="29">
        <f>Previsionnel!$O$38</f>
        <v>109545</v>
      </c>
      <c r="E14" s="31">
        <f t="shared" si="0"/>
        <v>124275</v>
      </c>
      <c r="F14" s="29">
        <f>Previsionnel!$O$41</f>
        <v>17682</v>
      </c>
      <c r="G14" s="29">
        <f t="shared" si="1"/>
        <v>106593</v>
      </c>
      <c r="H14" s="28" t="str">
        <f t="shared" si="2"/>
        <v>OK</v>
      </c>
      <c r="I14" s="37">
        <f>Previsionnel!P$22</f>
        <v>57000</v>
      </c>
      <c r="J14" s="29">
        <f>Previsionnel!$P$38</f>
        <v>133590</v>
      </c>
      <c r="K14" s="36">
        <f>Previsionnel!$P$40</f>
        <v>115230</v>
      </c>
      <c r="L14" s="36">
        <f t="shared" si="3"/>
        <v>-9045</v>
      </c>
      <c r="M14" s="36"/>
    </row>
    <row r="15" spans="1:13" x14ac:dyDescent="0.3">
      <c r="A15" s="28" t="s">
        <v>63</v>
      </c>
      <c r="B15" s="29">
        <f t="shared" si="4"/>
        <v>124275</v>
      </c>
      <c r="C15" s="29">
        <f>Previsionnel!$Q$22</f>
        <v>100000</v>
      </c>
      <c r="D15" s="29">
        <f>Previsionnel!$Q$38</f>
        <v>74545</v>
      </c>
      <c r="E15" s="31">
        <f t="shared" si="0"/>
        <v>149730</v>
      </c>
      <c r="F15" s="29">
        <f>Previsionnel!$Q$41</f>
        <v>12427.5</v>
      </c>
      <c r="G15" s="29">
        <f t="shared" si="1"/>
        <v>137302.5</v>
      </c>
      <c r="H15" s="28" t="str">
        <f t="shared" si="2"/>
        <v>OK</v>
      </c>
      <c r="I15" s="37">
        <f>Previsionnel!R$22</f>
        <v>85000</v>
      </c>
      <c r="J15" s="29">
        <f>Previsionnel!$R$38</f>
        <v>133590</v>
      </c>
      <c r="K15" s="36">
        <f>Previsionnel!$R$40</f>
        <v>66640</v>
      </c>
      <c r="L15" s="36">
        <f t="shared" si="3"/>
        <v>-83090</v>
      </c>
      <c r="M15" s="36"/>
    </row>
    <row r="16" spans="1:13" x14ac:dyDescent="0.3">
      <c r="A16" s="28" t="s">
        <v>64</v>
      </c>
      <c r="B16" s="29">
        <f t="shared" si="4"/>
        <v>149730</v>
      </c>
      <c r="C16" s="29">
        <f>Previsionnel!$S$22</f>
        <v>90000</v>
      </c>
      <c r="D16" s="29">
        <f>Previsionnel!$S$38</f>
        <v>79545</v>
      </c>
      <c r="E16" s="31">
        <f t="shared" si="0"/>
        <v>160185</v>
      </c>
      <c r="F16" s="29">
        <f>Previsionnel!$S$41</f>
        <v>14973</v>
      </c>
      <c r="G16" s="29">
        <f t="shared" si="1"/>
        <v>145212</v>
      </c>
      <c r="H16" s="28" t="str">
        <f t="shared" si="2"/>
        <v>OK</v>
      </c>
      <c r="I16" s="37">
        <f>Previsionnel!T$22</f>
        <v>70000</v>
      </c>
      <c r="J16" s="29">
        <f>Previsionnel!$T$38</f>
        <v>108590</v>
      </c>
      <c r="K16" s="36">
        <f>Previsionnel!$T$40</f>
        <v>-38590</v>
      </c>
      <c r="L16" s="36">
        <f t="shared" si="3"/>
        <v>-198775</v>
      </c>
      <c r="M16" s="36"/>
    </row>
    <row r="17" spans="1:13" x14ac:dyDescent="0.3">
      <c r="A17" s="28" t="s">
        <v>65</v>
      </c>
      <c r="B17" s="29">
        <f t="shared" si="4"/>
        <v>160185</v>
      </c>
      <c r="C17" s="29">
        <f>Previsionnel!$U$22</f>
        <v>75000</v>
      </c>
      <c r="D17" s="29">
        <f>Previsionnel!$U$38</f>
        <v>64545</v>
      </c>
      <c r="E17" s="31">
        <f t="shared" si="0"/>
        <v>170640</v>
      </c>
      <c r="F17" s="29">
        <f>Previsionnel!$U$41</f>
        <v>1045.5</v>
      </c>
      <c r="G17" s="29">
        <f t="shared" si="1"/>
        <v>169594.5</v>
      </c>
      <c r="H17" s="28" t="str">
        <f t="shared" si="2"/>
        <v>OK</v>
      </c>
      <c r="I17" s="37">
        <f>Previsionnel!V$22</f>
        <v>80000</v>
      </c>
      <c r="J17" s="29">
        <f>Previsionnel!$V$38</f>
        <v>93590</v>
      </c>
      <c r="K17" s="36">
        <f>Previsionnel!$V$40</f>
        <v>-52180</v>
      </c>
      <c r="L17" s="36">
        <f t="shared" si="3"/>
        <v>-222820</v>
      </c>
      <c r="M17" s="36"/>
    </row>
    <row r="18" spans="1:13" x14ac:dyDescent="0.3">
      <c r="A18" s="28" t="s">
        <v>66</v>
      </c>
      <c r="B18" s="29">
        <f t="shared" si="4"/>
        <v>170640</v>
      </c>
      <c r="C18" s="29">
        <f>Previsionnel!$W$22</f>
        <v>152000</v>
      </c>
      <c r="D18" s="29">
        <f>Previsionnel!$W$38</f>
        <v>99545</v>
      </c>
      <c r="E18" s="31">
        <f t="shared" si="0"/>
        <v>223095</v>
      </c>
      <c r="F18" s="29">
        <f>Previsionnel!$W$41</f>
        <v>2091</v>
      </c>
      <c r="G18" s="29">
        <f t="shared" si="1"/>
        <v>221004</v>
      </c>
      <c r="H18" s="28" t="str">
        <f t="shared" si="2"/>
        <v>OK</v>
      </c>
      <c r="I18" s="37">
        <f>Previsionnel!X$22</f>
        <v>126500</v>
      </c>
      <c r="J18" s="29">
        <f>Previsionnel!$X$38</f>
        <v>128590</v>
      </c>
      <c r="K18" s="36">
        <f>Previsionnel!$X$40</f>
        <v>-54270</v>
      </c>
      <c r="L18" s="36">
        <f t="shared" si="3"/>
        <v>-277365</v>
      </c>
      <c r="M18" s="36"/>
    </row>
    <row r="19" spans="1:13" x14ac:dyDescent="0.3">
      <c r="A19" s="28" t="s">
        <v>67</v>
      </c>
      <c r="B19" s="29">
        <f t="shared" si="4"/>
        <v>223095</v>
      </c>
      <c r="C19" s="29">
        <f>Previsionnel!$Y$22</f>
        <v>68500</v>
      </c>
      <c r="D19" s="29">
        <f>Previsionnel!$Y$38</f>
        <v>139545</v>
      </c>
      <c r="E19" s="31">
        <f t="shared" si="0"/>
        <v>152050</v>
      </c>
      <c r="F19" s="29">
        <f>Previsionnel!$Y$41</f>
        <v>7336.5</v>
      </c>
      <c r="G19" s="29">
        <f t="shared" si="1"/>
        <v>144713.5</v>
      </c>
      <c r="H19" s="28" t="str">
        <f t="shared" si="2"/>
        <v>OK</v>
      </c>
      <c r="I19" s="37">
        <f>Previsionnel!Z$22</f>
        <v>89000</v>
      </c>
      <c r="J19" s="29">
        <f>Previsionnel!$Z$38</f>
        <v>188590</v>
      </c>
      <c r="K19" s="36">
        <f>Previsionnel!$Z$40</f>
        <v>-153860</v>
      </c>
      <c r="L19" s="36">
        <f t="shared" si="3"/>
        <v>-305910</v>
      </c>
      <c r="M19" s="36"/>
    </row>
    <row r="20" spans="1:13" x14ac:dyDescent="0.3">
      <c r="A20" s="28" t="s">
        <v>68</v>
      </c>
      <c r="B20" s="29">
        <f t="shared" si="4"/>
        <v>152050</v>
      </c>
      <c r="C20" s="29">
        <f>Previsionnel!$AA22</f>
        <v>113000</v>
      </c>
      <c r="D20" s="29">
        <f>Previsionnel!$AA38</f>
        <v>114545</v>
      </c>
      <c r="E20" s="31">
        <f t="shared" si="0"/>
        <v>150505</v>
      </c>
      <c r="F20" s="29">
        <f>Previsionnel!$AA41</f>
        <v>232</v>
      </c>
      <c r="G20" s="29">
        <f t="shared" si="1"/>
        <v>150273</v>
      </c>
      <c r="H20" s="28" t="str">
        <f t="shared" si="2"/>
        <v>OK</v>
      </c>
      <c r="I20" s="37">
        <f>Previsionnel!AB$22</f>
        <v>75000</v>
      </c>
      <c r="J20" s="29">
        <f>Previsionnel!$AB38</f>
        <v>143590</v>
      </c>
      <c r="K20" s="36">
        <f>Previsionnel!$AB$40</f>
        <v>-222450</v>
      </c>
      <c r="L20" s="36">
        <f t="shared" si="3"/>
        <v>-372955</v>
      </c>
      <c r="M20" s="36"/>
    </row>
    <row r="21" spans="1:13" x14ac:dyDescent="0.3">
      <c r="A21" s="28" t="s">
        <v>69</v>
      </c>
      <c r="B21" s="29">
        <f t="shared" si="4"/>
        <v>150505</v>
      </c>
      <c r="C21" s="29">
        <f>Previsionnel!$AC$22</f>
        <v>92000</v>
      </c>
      <c r="D21" s="29">
        <f>Previsionnel!$AC$38</f>
        <v>89545</v>
      </c>
      <c r="E21" s="31">
        <f t="shared" si="0"/>
        <v>152960</v>
      </c>
      <c r="F21" s="29">
        <f>Previsionnel!$AC$41</f>
        <v>77.5</v>
      </c>
      <c r="G21" s="29">
        <f t="shared" si="1"/>
        <v>152882.5</v>
      </c>
      <c r="H21" s="28" t="str">
        <f t="shared" si="2"/>
        <v>OK</v>
      </c>
      <c r="I21" s="38">
        <f>Previsionnel!AD$22</f>
        <v>169500</v>
      </c>
      <c r="J21" s="29">
        <f>Previsionnel!$AD$38</f>
        <v>138590</v>
      </c>
      <c r="K21" s="36">
        <f>Previsionnel!$AD$40</f>
        <v>-191540</v>
      </c>
      <c r="L21" s="36">
        <f t="shared" si="3"/>
        <v>-344500</v>
      </c>
      <c r="M21" s="36"/>
    </row>
  </sheetData>
  <mergeCells count="3">
    <mergeCell ref="B8:H8"/>
    <mergeCell ref="I8:M8"/>
    <mergeCell ref="A5:M5"/>
  </mergeCells>
  <conditionalFormatting sqref="H10:H21">
    <cfRule type="containsText" dxfId="4" priority="1" operator="containsText" text="SOUS BUFFER">
      <formula>NOT(ISERROR(SEARCH("SOUS BUFFER",H10)))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M17"/>
  <sheetViews>
    <sheetView workbookViewId="0">
      <selection activeCell="A3" sqref="A3:XFD3"/>
    </sheetView>
  </sheetViews>
  <sheetFormatPr baseColWidth="10" defaultColWidth="8.88671875" defaultRowHeight="14.4" x14ac:dyDescent="0.3"/>
  <cols>
    <col min="1" max="1" width="37.6640625" style="1" bestFit="1" customWidth="1"/>
    <col min="2" max="16384" width="8.88671875" style="1"/>
  </cols>
  <sheetData>
    <row r="5" spans="1:13" x14ac:dyDescent="0.3">
      <c r="A5" s="1" t="s">
        <v>79</v>
      </c>
    </row>
    <row r="7" spans="1:13" x14ac:dyDescent="0.3">
      <c r="A7" s="1" t="s">
        <v>70</v>
      </c>
    </row>
    <row r="8" spans="1:13" x14ac:dyDescent="0.3">
      <c r="A8" s="1" t="s">
        <v>71</v>
      </c>
      <c r="B8" s="64">
        <f>Previsionnel!F8</f>
        <v>10000</v>
      </c>
    </row>
    <row r="9" spans="1:13" x14ac:dyDescent="0.3">
      <c r="A9" s="1" t="s">
        <v>72</v>
      </c>
      <c r="B9" s="64">
        <f>Previsionnel!AC40</f>
        <v>3230</v>
      </c>
    </row>
    <row r="10" spans="1:13" x14ac:dyDescent="0.3">
      <c r="A10" s="1" t="s">
        <v>73</v>
      </c>
      <c r="B10" s="64">
        <f>B9-B8</f>
        <v>-6770</v>
      </c>
    </row>
    <row r="11" spans="1:13" x14ac:dyDescent="0.3">
      <c r="A11" s="1" t="s">
        <v>74</v>
      </c>
      <c r="B11" s="64">
        <f>MIN(B17:M17)</f>
        <v>775</v>
      </c>
    </row>
    <row r="12" spans="1:13" x14ac:dyDescent="0.3">
      <c r="A12" s="1" t="s">
        <v>75</v>
      </c>
      <c r="B12" s="64">
        <f>MAX(B17:M17)</f>
        <v>176820</v>
      </c>
    </row>
    <row r="13" spans="1:13" x14ac:dyDescent="0.3">
      <c r="A13" s="1" t="s">
        <v>76</v>
      </c>
      <c r="B13" s="65" t="str">
        <f>INDEX(B16:M16, MATCH(B11, B17:M17, 0))</f>
        <v>NOV</v>
      </c>
    </row>
    <row r="14" spans="1:13" x14ac:dyDescent="0.3">
      <c r="A14" s="1" t="s">
        <v>77</v>
      </c>
      <c r="B14" s="65" t="str">
        <f>IF(B11&lt;0,"⚠ Point bas de trésorerie négatif","OK")</f>
        <v>OK</v>
      </c>
    </row>
    <row r="16" spans="1:13" x14ac:dyDescent="0.3">
      <c r="A16" s="1" t="s">
        <v>78</v>
      </c>
      <c r="B16" s="65" t="s">
        <v>1</v>
      </c>
      <c r="C16" s="65" t="s">
        <v>2</v>
      </c>
      <c r="D16" s="65" t="s">
        <v>3</v>
      </c>
      <c r="E16" s="65" t="s">
        <v>4</v>
      </c>
      <c r="F16" s="65" t="s">
        <v>5</v>
      </c>
      <c r="G16" s="65" t="s">
        <v>6</v>
      </c>
      <c r="H16" s="65" t="s">
        <v>7</v>
      </c>
      <c r="I16" s="65" t="s">
        <v>8</v>
      </c>
      <c r="J16" s="65" t="s">
        <v>9</v>
      </c>
      <c r="K16" s="65" t="s">
        <v>10</v>
      </c>
      <c r="L16" s="65" t="s">
        <v>11</v>
      </c>
      <c r="M16" s="65" t="s">
        <v>12</v>
      </c>
    </row>
    <row r="17" spans="2:13" x14ac:dyDescent="0.3">
      <c r="B17" s="66">
        <f>Previsionnel!G40</f>
        <v>40455</v>
      </c>
      <c r="C17" s="66">
        <f>Previsionnel!I40</f>
        <v>115910</v>
      </c>
      <c r="D17" s="66">
        <f>Previsionnel!K40</f>
        <v>136365</v>
      </c>
      <c r="E17" s="66">
        <f>Previsionnel!M40</f>
        <v>176820</v>
      </c>
      <c r="F17" s="66">
        <f>Previsionnel!O40</f>
        <v>124275</v>
      </c>
      <c r="G17" s="66">
        <f>Previsionnel!Q40</f>
        <v>149730</v>
      </c>
      <c r="H17" s="66">
        <f>Previsionnel!S40</f>
        <v>10455</v>
      </c>
      <c r="I17" s="66">
        <f>Previsionnel!U40</f>
        <v>20910</v>
      </c>
      <c r="J17" s="66">
        <f>Previsionnel!W40</f>
        <v>73365</v>
      </c>
      <c r="K17" s="66">
        <f>Previsionnel!Y40</f>
        <v>2320</v>
      </c>
      <c r="L17" s="66">
        <f>Previsionnel!AA40</f>
        <v>775</v>
      </c>
      <c r="M17" s="66">
        <f>Previsionnel!AC40</f>
        <v>3230</v>
      </c>
    </row>
  </sheetData>
  <conditionalFormatting sqref="B14">
    <cfRule type="expression" dxfId="3" priority="1">
      <formula>B6&gt;=0</formula>
    </cfRule>
    <cfRule type="expression" dxfId="2" priority="2">
      <formula>B6&lt;0</formula>
    </cfRule>
    <cfRule type="expression" dxfId="1" priority="3">
      <formula>"sib7&gt;=0"</formula>
    </cfRule>
    <cfRule type="expression" dxfId="0" priority="4">
      <formula>"sib7&lt;0"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Previsionnel</vt:lpstr>
      <vt:lpstr>Synthèse - Action</vt:lpstr>
      <vt:lpstr>Dashboard Mensuel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WAGNER</dc:creator>
  <cp:lastModifiedBy>Christian WAGNER</cp:lastModifiedBy>
  <dcterms:created xsi:type="dcterms:W3CDTF">2025-11-28T06:31:10Z</dcterms:created>
  <dcterms:modified xsi:type="dcterms:W3CDTF">2025-12-07T06:49:11Z</dcterms:modified>
</cp:coreProperties>
</file>